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早晚\"/>
    </mc:Choice>
  </mc:AlternateContent>
  <xr:revisionPtr revIDLastSave="0" documentId="13_ncr:1_{F143EAE4-E6EF-494E-AA11-3DFE530DAD4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14.10月" sheetId="6" r:id="rId1"/>
    <sheet name="第一週明細" sheetId="9" r:id="rId2"/>
    <sheet name="第二週明細" sheetId="3" r:id="rId3"/>
    <sheet name="第三週明細" sheetId="4" r:id="rId4"/>
    <sheet name="第四週明細" sheetId="7" r:id="rId5"/>
    <sheet name="第五週明細 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2" l="1"/>
  <c r="S37" i="4" l="1"/>
  <c r="D37" i="4"/>
  <c r="M21" i="4"/>
  <c r="J21" i="4"/>
  <c r="G29" i="4"/>
  <c r="D29" i="4"/>
  <c r="W34" i="4"/>
  <c r="Q28" i="6" s="1"/>
  <c r="W32" i="4"/>
  <c r="Q27" i="6" s="1"/>
  <c r="W30" i="4"/>
  <c r="O28" i="6" s="1"/>
  <c r="W42" i="4"/>
  <c r="U28" i="6" s="1"/>
  <c r="W40" i="4"/>
  <c r="U27" i="6" s="1"/>
  <c r="W38" i="4"/>
  <c r="G27" i="6"/>
  <c r="I28" i="6"/>
  <c r="I27" i="6"/>
  <c r="G28" i="6"/>
  <c r="G21" i="4"/>
  <c r="D21" i="4"/>
  <c r="S13" i="4"/>
  <c r="D13" i="4"/>
  <c r="G13" i="4"/>
  <c r="W18" i="4"/>
  <c r="W16" i="4"/>
  <c r="W14" i="4"/>
  <c r="W20" i="4" s="1"/>
  <c r="W26" i="4"/>
  <c r="M28" i="6" s="1"/>
  <c r="W24" i="4"/>
  <c r="M27" i="6" s="1"/>
  <c r="W22" i="4"/>
  <c r="W28" i="4" s="1"/>
  <c r="K27" i="6" s="1"/>
  <c r="S29" i="3"/>
  <c r="G29" i="3"/>
  <c r="D29" i="3"/>
  <c r="S21" i="3"/>
  <c r="G21" i="3"/>
  <c r="D21" i="3"/>
  <c r="W26" i="3"/>
  <c r="M19" i="6" s="1"/>
  <c r="W24" i="3"/>
  <c r="M18" i="6" s="1"/>
  <c r="W22" i="3"/>
  <c r="W28" i="3" s="1"/>
  <c r="K18" i="6" s="1"/>
  <c r="W34" i="3"/>
  <c r="Q19" i="6" s="1"/>
  <c r="W32" i="3"/>
  <c r="Q18" i="6" s="1"/>
  <c r="W30" i="3"/>
  <c r="W36" i="3" s="1"/>
  <c r="O18" i="6" s="1"/>
  <c r="D29" i="7"/>
  <c r="G29" i="7"/>
  <c r="J29" i="7"/>
  <c r="S29" i="7"/>
  <c r="W36" i="7"/>
  <c r="W34" i="7"/>
  <c r="W32" i="7"/>
  <c r="W30" i="7"/>
  <c r="K36" i="6"/>
  <c r="M37" i="6"/>
  <c r="M36" i="6"/>
  <c r="K37" i="6"/>
  <c r="K9" i="6"/>
  <c r="M10" i="6"/>
  <c r="M9" i="6"/>
  <c r="K10" i="6"/>
  <c r="G21" i="7"/>
  <c r="J21" i="7"/>
  <c r="M21" i="7"/>
  <c r="S21" i="7"/>
  <c r="D21" i="7"/>
  <c r="W38" i="9"/>
  <c r="W42" i="12"/>
  <c r="U46" i="6" s="1"/>
  <c r="W40" i="12"/>
  <c r="U45" i="6" s="1"/>
  <c r="W38" i="12"/>
  <c r="W44" i="12" s="1"/>
  <c r="S45" i="6" s="1"/>
  <c r="S37" i="12"/>
  <c r="D37" i="12"/>
  <c r="G37" i="12"/>
  <c r="S46" i="6" l="1"/>
  <c r="W44" i="4"/>
  <c r="S27" i="6" s="1"/>
  <c r="S28" i="6"/>
  <c r="K19" i="6"/>
  <c r="K28" i="6"/>
  <c r="W36" i="4"/>
  <c r="O27" i="6" s="1"/>
  <c r="O19" i="6"/>
  <c r="W14" i="7"/>
  <c r="W14" i="3" l="1"/>
  <c r="W34" i="12"/>
  <c r="Q46" i="6" s="1"/>
  <c r="W32" i="12"/>
  <c r="Q45" i="6" s="1"/>
  <c r="W30" i="12"/>
  <c r="W36" i="12" s="1"/>
  <c r="O45" i="6" s="1"/>
  <c r="D13" i="12"/>
  <c r="W18" i="3"/>
  <c r="I19" i="6" s="1"/>
  <c r="W16" i="3"/>
  <c r="I18" i="6" s="1"/>
  <c r="W10" i="3"/>
  <c r="W8" i="3"/>
  <c r="W12" i="3"/>
  <c r="S37" i="9"/>
  <c r="W30" i="9"/>
  <c r="W26" i="9"/>
  <c r="W24" i="9"/>
  <c r="W22" i="9"/>
  <c r="W20" i="3" l="1"/>
  <c r="G18" i="6" s="1"/>
  <c r="W28" i="9"/>
  <c r="G19" i="6"/>
  <c r="O46" i="6"/>
  <c r="W26" i="12" l="1"/>
  <c r="M46" i="6" s="1"/>
  <c r="W24" i="12"/>
  <c r="M45" i="6" s="1"/>
  <c r="W22" i="12"/>
  <c r="K46" i="6" s="1"/>
  <c r="S29" i="12"/>
  <c r="D29" i="12"/>
  <c r="S21" i="12"/>
  <c r="G21" i="12"/>
  <c r="D21" i="12"/>
  <c r="G13" i="3"/>
  <c r="G5" i="3"/>
  <c r="D5" i="3"/>
  <c r="G37" i="9"/>
  <c r="W28" i="12" l="1"/>
  <c r="K45" i="6" s="1"/>
  <c r="D37" i="3" l="1"/>
  <c r="G37" i="3"/>
  <c r="W42" i="3"/>
  <c r="W40" i="3"/>
  <c r="W40" i="9"/>
  <c r="U9" i="6" s="1"/>
  <c r="D37" i="9"/>
  <c r="S21" i="9"/>
  <c r="J21" i="9"/>
  <c r="G21" i="9"/>
  <c r="D21" i="9"/>
  <c r="W42" i="9"/>
  <c r="U10" i="6" s="1"/>
  <c r="S10" i="6"/>
  <c r="W18" i="9"/>
  <c r="W16" i="9"/>
  <c r="W20" i="9" l="1"/>
  <c r="W44" i="3"/>
  <c r="W44" i="9"/>
  <c r="S9" i="6" s="1"/>
  <c r="G13" i="12" l="1"/>
  <c r="W42" i="7"/>
  <c r="W40" i="7"/>
  <c r="Q37" i="6"/>
  <c r="Q36" i="6"/>
  <c r="O37" i="6"/>
  <c r="W22" i="7"/>
  <c r="O36" i="6" l="1"/>
  <c r="W44" i="7"/>
  <c r="W10" i="9" l="1"/>
  <c r="D5" i="4"/>
  <c r="W10" i="4"/>
  <c r="W8" i="4"/>
  <c r="W18" i="12"/>
  <c r="I46" i="6" s="1"/>
  <c r="W16" i="12"/>
  <c r="I45" i="6" s="1"/>
  <c r="W14" i="12"/>
  <c r="W12" i="4" l="1"/>
  <c r="W20" i="12"/>
  <c r="G45" i="6" s="1"/>
  <c r="G46" i="6"/>
  <c r="D5" i="12" l="1"/>
  <c r="AC6" i="12" l="1"/>
  <c r="AC11" i="12" s="1"/>
  <c r="AE6" i="12"/>
  <c r="AC7" i="12"/>
  <c r="AD7" i="12"/>
  <c r="AC8" i="12"/>
  <c r="AE8" i="12"/>
  <c r="AD9" i="12"/>
  <c r="AF9" i="12" s="1"/>
  <c r="AE10" i="12"/>
  <c r="AE11" i="12" s="1"/>
  <c r="AC14" i="12"/>
  <c r="AE14" i="12"/>
  <c r="AE19" i="12" s="1"/>
  <c r="AC15" i="12"/>
  <c r="AD15" i="12"/>
  <c r="AC16" i="12"/>
  <c r="AE16" i="12"/>
  <c r="AD17" i="12"/>
  <c r="AF17" i="12" s="1"/>
  <c r="AE18" i="12"/>
  <c r="AC22" i="12"/>
  <c r="AE22" i="12"/>
  <c r="AC23" i="12"/>
  <c r="AF23" i="12" s="1"/>
  <c r="AD23" i="12"/>
  <c r="AD27" i="12" s="1"/>
  <c r="AC24" i="12"/>
  <c r="AE24" i="12"/>
  <c r="AD25" i="12"/>
  <c r="AF25" i="12" s="1"/>
  <c r="AE26" i="12"/>
  <c r="AC30" i="12"/>
  <c r="AF30" i="12" s="1"/>
  <c r="AE30" i="12"/>
  <c r="AE35" i="12" s="1"/>
  <c r="AC31" i="12"/>
  <c r="AD31" i="12"/>
  <c r="AC32" i="12"/>
  <c r="AE32" i="12"/>
  <c r="AD33" i="12"/>
  <c r="AF33" i="12" s="1"/>
  <c r="AE34" i="12"/>
  <c r="AC38" i="12"/>
  <c r="AE38" i="12"/>
  <c r="AF38" i="12" s="1"/>
  <c r="AC39" i="12"/>
  <c r="AF39" i="12" s="1"/>
  <c r="AD39" i="12"/>
  <c r="AC40" i="12"/>
  <c r="AE40" i="12"/>
  <c r="AD41" i="12"/>
  <c r="AF41" i="12" s="1"/>
  <c r="AE42" i="12"/>
  <c r="AD43" i="12"/>
  <c r="AF7" i="12" l="1"/>
  <c r="AF24" i="12"/>
  <c r="AF15" i="12"/>
  <c r="AF31" i="12"/>
  <c r="AF8" i="12"/>
  <c r="AF14" i="12"/>
  <c r="AF32" i="12"/>
  <c r="AF16" i="12"/>
  <c r="AC27" i="12"/>
  <c r="AC19" i="12"/>
  <c r="AF6" i="12"/>
  <c r="AF40" i="12"/>
  <c r="AC43" i="12"/>
  <c r="AC35" i="12"/>
  <c r="AF22" i="12"/>
  <c r="W12" i="12"/>
  <c r="AE43" i="12"/>
  <c r="AF43" i="12" s="1"/>
  <c r="AD35" i="12"/>
  <c r="AE27" i="12"/>
  <c r="AD19" i="12"/>
  <c r="AD11" i="12"/>
  <c r="AF27" i="12" l="1"/>
  <c r="AD28" i="12" s="1"/>
  <c r="AD44" i="12"/>
  <c r="AC44" i="12"/>
  <c r="AF11" i="12"/>
  <c r="AD12" i="12" s="1"/>
  <c r="AE44" i="12"/>
  <c r="AF19" i="12"/>
  <c r="AD20" i="12" s="1"/>
  <c r="AF35" i="12"/>
  <c r="AD36" i="12" s="1"/>
  <c r="AE42" i="7"/>
  <c r="AD41" i="7"/>
  <c r="AF41" i="7" s="1"/>
  <c r="AE40" i="7"/>
  <c r="AC40" i="7"/>
  <c r="AF40" i="7" s="1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W26" i="7"/>
  <c r="AD25" i="7"/>
  <c r="AF25" i="7" s="1"/>
  <c r="AE24" i="7"/>
  <c r="AC24" i="7"/>
  <c r="W24" i="7"/>
  <c r="AD23" i="7"/>
  <c r="AC23" i="7"/>
  <c r="AE22" i="7"/>
  <c r="AC22" i="7"/>
  <c r="AE18" i="7"/>
  <c r="W18" i="7"/>
  <c r="I37" i="6" s="1"/>
  <c r="AD17" i="7"/>
  <c r="AF17" i="7" s="1"/>
  <c r="AE16" i="7"/>
  <c r="AC16" i="7"/>
  <c r="W16" i="7"/>
  <c r="I36" i="6" s="1"/>
  <c r="AD15" i="7"/>
  <c r="AC15" i="7"/>
  <c r="AE14" i="7"/>
  <c r="AE19" i="7" s="1"/>
  <c r="AC14" i="7"/>
  <c r="G13" i="7"/>
  <c r="D13" i="7"/>
  <c r="AE10" i="7"/>
  <c r="W10" i="7"/>
  <c r="AD9" i="7"/>
  <c r="AF9" i="7" s="1"/>
  <c r="AE8" i="7"/>
  <c r="AC8" i="7"/>
  <c r="W8" i="7"/>
  <c r="AD7" i="7"/>
  <c r="AD11" i="7" s="1"/>
  <c r="AC7" i="7"/>
  <c r="AE6" i="7"/>
  <c r="AC6" i="7"/>
  <c r="D5" i="7"/>
  <c r="AE42" i="4"/>
  <c r="AD41" i="4"/>
  <c r="AF41" i="4" s="1"/>
  <c r="AE40" i="4"/>
  <c r="AC40" i="4"/>
  <c r="AF40" i="4" s="1"/>
  <c r="AD39" i="4"/>
  <c r="AC39" i="4"/>
  <c r="AE38" i="4"/>
  <c r="AC38" i="4"/>
  <c r="AE34" i="4"/>
  <c r="AD33" i="4"/>
  <c r="AF33" i="4" s="1"/>
  <c r="AE32" i="4"/>
  <c r="AC32" i="4"/>
  <c r="AD31" i="4"/>
  <c r="AC31" i="4"/>
  <c r="AE30" i="4"/>
  <c r="AC30" i="4"/>
  <c r="AE26" i="4"/>
  <c r="AD25" i="4"/>
  <c r="AF25" i="4" s="1"/>
  <c r="AE24" i="4"/>
  <c r="AC24" i="4"/>
  <c r="AD23" i="4"/>
  <c r="AD27" i="4" s="1"/>
  <c r="AC23" i="4"/>
  <c r="AE22" i="4"/>
  <c r="AC22" i="4"/>
  <c r="AE18" i="4"/>
  <c r="AD17" i="4"/>
  <c r="AF17" i="4" s="1"/>
  <c r="AE16" i="4"/>
  <c r="AC16" i="4"/>
  <c r="AD15" i="4"/>
  <c r="AD19" i="4" s="1"/>
  <c r="AC15" i="4"/>
  <c r="AE14" i="4"/>
  <c r="AC14" i="4"/>
  <c r="AE10" i="4"/>
  <c r="AD9" i="4"/>
  <c r="AF9" i="4" s="1"/>
  <c r="AE8" i="4"/>
  <c r="AC8" i="4"/>
  <c r="AF8" i="4" s="1"/>
  <c r="AD7" i="4"/>
  <c r="AD11" i="4" s="1"/>
  <c r="AC7" i="4"/>
  <c r="AE6" i="4"/>
  <c r="AC6" i="4"/>
  <c r="AE42" i="3"/>
  <c r="AD41" i="3"/>
  <c r="AF41" i="3" s="1"/>
  <c r="AE40" i="3"/>
  <c r="AC40" i="3"/>
  <c r="AF40" i="3" s="1"/>
  <c r="AD39" i="3"/>
  <c r="AD43" i="3" s="1"/>
  <c r="AC39" i="3"/>
  <c r="AE38" i="3"/>
  <c r="AC38" i="3"/>
  <c r="AE34" i="3"/>
  <c r="AD33" i="3"/>
  <c r="AF33" i="3" s="1"/>
  <c r="AE32" i="3"/>
  <c r="AC32" i="3"/>
  <c r="AD31" i="3"/>
  <c r="AD35" i="3" s="1"/>
  <c r="AC31" i="3"/>
  <c r="AE30" i="3"/>
  <c r="AC30" i="3"/>
  <c r="AE26" i="3"/>
  <c r="AD25" i="3"/>
  <c r="AF25" i="3" s="1"/>
  <c r="AE24" i="3"/>
  <c r="AC24" i="3"/>
  <c r="AF24" i="3" s="1"/>
  <c r="AD23" i="3"/>
  <c r="AD27" i="3" s="1"/>
  <c r="AC23" i="3"/>
  <c r="AE22" i="3"/>
  <c r="AC22" i="3"/>
  <c r="AE18" i="3"/>
  <c r="AD17" i="3"/>
  <c r="AF17" i="3" s="1"/>
  <c r="AE16" i="3"/>
  <c r="AC16" i="3"/>
  <c r="AD15" i="3"/>
  <c r="AC15" i="3"/>
  <c r="AE14" i="3"/>
  <c r="AC14" i="3"/>
  <c r="D13" i="3"/>
  <c r="AE10" i="3"/>
  <c r="AD9" i="3"/>
  <c r="AF9" i="3" s="1"/>
  <c r="AE8" i="3"/>
  <c r="AC8" i="3"/>
  <c r="AD7" i="3"/>
  <c r="AC7" i="3"/>
  <c r="AE6" i="3"/>
  <c r="AC6" i="3"/>
  <c r="AE42" i="9"/>
  <c r="AD41" i="9"/>
  <c r="AF41" i="9" s="1"/>
  <c r="AE40" i="9"/>
  <c r="AE43" i="9" s="1"/>
  <c r="AC40" i="9"/>
  <c r="AD39" i="9"/>
  <c r="AC39" i="9"/>
  <c r="AE38" i="9"/>
  <c r="AC38" i="9"/>
  <c r="AE34" i="9"/>
  <c r="W34" i="9"/>
  <c r="AD33" i="9"/>
  <c r="AF33" i="9" s="1"/>
  <c r="AE32" i="9"/>
  <c r="AC32" i="9"/>
  <c r="W32" i="9"/>
  <c r="Q9" i="6" s="1"/>
  <c r="AD31" i="9"/>
  <c r="AC31" i="9"/>
  <c r="AE30" i="9"/>
  <c r="AC30" i="9"/>
  <c r="O10" i="6"/>
  <c r="G29" i="9"/>
  <c r="D29" i="9"/>
  <c r="AE26" i="9"/>
  <c r="AD25" i="9"/>
  <c r="AF25" i="9" s="1"/>
  <c r="AE24" i="9"/>
  <c r="AC24" i="9"/>
  <c r="AD23" i="9"/>
  <c r="AD27" i="9" s="1"/>
  <c r="AC23" i="9"/>
  <c r="AE22" i="9"/>
  <c r="AC22" i="9"/>
  <c r="AE18" i="9"/>
  <c r="AD17" i="9"/>
  <c r="AF17" i="9" s="1"/>
  <c r="AE16" i="9"/>
  <c r="AC16" i="9"/>
  <c r="AD15" i="9"/>
  <c r="AC15" i="9"/>
  <c r="AE14" i="9"/>
  <c r="AC14" i="9"/>
  <c r="AD35" i="7" l="1"/>
  <c r="AF8" i="3"/>
  <c r="AF31" i="3"/>
  <c r="AC43" i="3"/>
  <c r="AF31" i="4"/>
  <c r="AF7" i="7"/>
  <c r="AD35" i="4"/>
  <c r="AE19" i="4"/>
  <c r="AF19" i="4" s="1"/>
  <c r="AD20" i="4" s="1"/>
  <c r="AF15" i="4"/>
  <c r="AF39" i="4"/>
  <c r="AF16" i="9"/>
  <c r="AF24" i="9"/>
  <c r="AF8" i="7"/>
  <c r="AC11" i="4"/>
  <c r="AF16" i="3"/>
  <c r="AF16" i="7"/>
  <c r="AF24" i="7"/>
  <c r="AD11" i="3"/>
  <c r="AF39" i="9"/>
  <c r="AC43" i="4"/>
  <c r="AC27" i="3"/>
  <c r="AF27" i="3" s="1"/>
  <c r="AE28" i="3" s="1"/>
  <c r="AF39" i="3"/>
  <c r="AE28" i="12"/>
  <c r="AC35" i="7"/>
  <c r="AE35" i="4"/>
  <c r="AF39" i="7"/>
  <c r="AC28" i="12"/>
  <c r="AD43" i="7"/>
  <c r="AE27" i="7"/>
  <c r="AD19" i="3"/>
  <c r="AE35" i="3"/>
  <c r="AC27" i="7"/>
  <c r="AE19" i="3"/>
  <c r="AE27" i="3"/>
  <c r="AC19" i="9"/>
  <c r="AF31" i="9"/>
  <c r="AE27" i="4"/>
  <c r="AF32" i="4"/>
  <c r="AE19" i="9"/>
  <c r="AC27" i="9"/>
  <c r="AF27" i="9" s="1"/>
  <c r="AC28" i="9" s="1"/>
  <c r="AD43" i="4"/>
  <c r="AC19" i="7"/>
  <c r="AD27" i="7"/>
  <c r="AC11" i="3"/>
  <c r="AE11" i="3"/>
  <c r="AD19" i="9"/>
  <c r="AD43" i="9"/>
  <c r="AF43" i="9" s="1"/>
  <c r="AC44" i="9" s="1"/>
  <c r="AD35" i="9"/>
  <c r="AF23" i="9"/>
  <c r="AE35" i="9"/>
  <c r="AC19" i="3"/>
  <c r="AF23" i="4"/>
  <c r="AC35" i="4"/>
  <c r="AF35" i="4" s="1"/>
  <c r="AE36" i="4" s="1"/>
  <c r="AD19" i="7"/>
  <c r="AF32" i="7"/>
  <c r="AE27" i="9"/>
  <c r="AC35" i="9"/>
  <c r="AC43" i="9"/>
  <c r="AC35" i="3"/>
  <c r="AE43" i="3"/>
  <c r="AF43" i="3" s="1"/>
  <c r="AC27" i="4"/>
  <c r="AF27" i="4" s="1"/>
  <c r="AE43" i="4"/>
  <c r="W20" i="7"/>
  <c r="G36" i="6" s="1"/>
  <c r="G37" i="6"/>
  <c r="AE11" i="7"/>
  <c r="AE43" i="7"/>
  <c r="AF15" i="9"/>
  <c r="AF32" i="9"/>
  <c r="AF40" i="9"/>
  <c r="AF7" i="3"/>
  <c r="AF15" i="3"/>
  <c r="AF23" i="3"/>
  <c r="AF32" i="3"/>
  <c r="AF7" i="4"/>
  <c r="AE11" i="4"/>
  <c r="AF11" i="4" s="1"/>
  <c r="AC12" i="4" s="1"/>
  <c r="AC19" i="4"/>
  <c r="AF16" i="4"/>
  <c r="AF24" i="4"/>
  <c r="AC11" i="7"/>
  <c r="AF15" i="7"/>
  <c r="AF23" i="7"/>
  <c r="AF31" i="7"/>
  <c r="AE35" i="7"/>
  <c r="AC43" i="7"/>
  <c r="W12" i="7"/>
  <c r="W28" i="7"/>
  <c r="W36" i="9"/>
  <c r="O9" i="6" s="1"/>
  <c r="Q10" i="6"/>
  <c r="W12" i="9"/>
  <c r="AC36" i="12"/>
  <c r="AE36" i="12"/>
  <c r="AC12" i="12"/>
  <c r="AE12" i="12"/>
  <c r="AC20" i="12"/>
  <c r="AE20" i="12"/>
  <c r="AF6" i="7"/>
  <c r="AF30" i="7"/>
  <c r="AF38" i="7"/>
  <c r="AF14" i="7"/>
  <c r="AF22" i="7"/>
  <c r="AF6" i="4"/>
  <c r="AF22" i="4"/>
  <c r="AF38" i="4"/>
  <c r="AF14" i="4"/>
  <c r="AF30" i="4"/>
  <c r="AF35" i="3"/>
  <c r="AC36" i="3" s="1"/>
  <c r="AF11" i="3"/>
  <c r="AE12" i="3" s="1"/>
  <c r="AF19" i="3"/>
  <c r="AE20" i="3" s="1"/>
  <c r="AF30" i="3"/>
  <c r="AF38" i="3"/>
  <c r="AF6" i="3"/>
  <c r="AF14" i="3"/>
  <c r="AF22" i="3"/>
  <c r="AF22" i="9"/>
  <c r="AF30" i="9"/>
  <c r="AF38" i="9"/>
  <c r="AF14" i="9"/>
  <c r="AC28" i="4" l="1"/>
  <c r="AE28" i="4"/>
  <c r="AF27" i="7"/>
  <c r="AD28" i="7" s="1"/>
  <c r="AF35" i="7"/>
  <c r="AD36" i="7" s="1"/>
  <c r="AF19" i="7"/>
  <c r="AD20" i="7" s="1"/>
  <c r="AF43" i="4"/>
  <c r="AC44" i="4" s="1"/>
  <c r="AF19" i="9"/>
  <c r="AC20" i="9" s="1"/>
  <c r="AF35" i="9"/>
  <c r="AD36" i="9" s="1"/>
  <c r="AF43" i="7"/>
  <c r="AE44" i="7" s="1"/>
  <c r="AF11" i="7"/>
  <c r="AC12" i="7" s="1"/>
  <c r="AE36" i="7"/>
  <c r="AD44" i="9"/>
  <c r="AD28" i="4"/>
  <c r="AD36" i="4"/>
  <c r="AD44" i="3"/>
  <c r="AC44" i="3"/>
  <c r="AE44" i="3"/>
  <c r="AD12" i="7"/>
  <c r="AD28" i="9"/>
  <c r="AD12" i="4"/>
  <c r="AC36" i="7"/>
  <c r="AC36" i="4"/>
  <c r="AE28" i="7"/>
  <c r="AC28" i="7"/>
  <c r="AE12" i="7"/>
  <c r="AE20" i="4"/>
  <c r="AC20" i="4"/>
  <c r="AE44" i="4"/>
  <c r="AE12" i="4"/>
  <c r="AD28" i="3"/>
  <c r="AD20" i="3"/>
  <c r="AD12" i="3"/>
  <c r="AD36" i="3"/>
  <c r="AC28" i="3"/>
  <c r="AC20" i="3"/>
  <c r="AC12" i="3"/>
  <c r="AE36" i="3"/>
  <c r="AE44" i="9"/>
  <c r="AE28" i="9"/>
  <c r="AD44" i="4" l="1"/>
  <c r="AC20" i="7"/>
  <c r="AE20" i="9"/>
  <c r="AE20" i="7"/>
  <c r="AD44" i="7"/>
  <c r="AC44" i="7"/>
  <c r="AD20" i="9"/>
  <c r="AC36" i="9"/>
  <c r="AE36" i="9"/>
</calcChain>
</file>

<file path=xl/sharedStrings.xml><?xml version="1.0" encoding="utf-8"?>
<sst xmlns="http://schemas.openxmlformats.org/spreadsheetml/2006/main" count="1092" uniqueCount="229">
  <si>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</si>
  <si>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</si>
  <si>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</si>
  <si>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</si>
  <si>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</si>
  <si>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</si>
  <si>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</si>
  <si>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</si>
  <si>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</si>
  <si>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</si>
  <si>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</si>
  <si>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</si>
  <si>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</si>
  <si>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</si>
  <si>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</si>
  <si>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</si>
  <si>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</si>
  <si>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</si>
  <si>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</si>
  <si>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</si>
  <si>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</si>
  <si>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</si>
  <si>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</si>
  <si>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</si>
  <si>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</si>
  <si>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</si>
  <si>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</si>
  <si>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</si>
  <si>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</si>
  <si>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</si>
  <si>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</si>
  <si>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</si>
  <si>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</si>
  <si>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</si>
  <si>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</si>
  <si>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</si>
  <si>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</si>
  <si>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</si>
  <si>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</si>
  <si>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</si>
  <si>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</si>
  <si>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</si>
  <si>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</si>
  <si>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蛋白質：</t>
    <phoneticPr fontId="19" type="noConversion"/>
  </si>
  <si>
    <t>水果/乳品</t>
    <phoneticPr fontId="19" type="noConversion"/>
  </si>
  <si>
    <t>脂肪：</t>
    <phoneticPr fontId="19" type="noConversion"/>
  </si>
  <si>
    <t>油脂類</t>
    <phoneticPr fontId="19" type="noConversion"/>
  </si>
  <si>
    <t>日</t>
    <phoneticPr fontId="19" type="noConversion"/>
  </si>
  <si>
    <t>烤</t>
    <phoneticPr fontId="19" type="noConversion"/>
  </si>
  <si>
    <t>1個</t>
    <phoneticPr fontId="19" type="noConversion"/>
  </si>
  <si>
    <t>雞蛋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</si>
  <si>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</si>
  <si>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</si>
  <si>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</si>
  <si>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</si>
  <si>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</si>
  <si>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</si>
  <si>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廠商代表</t>
    <phoneticPr fontId="19" type="noConversion"/>
  </si>
  <si>
    <t>營養師</t>
    <phoneticPr fontId="19" type="noConversion"/>
  </si>
  <si>
    <t>單位主管</t>
    <phoneticPr fontId="19" type="noConversion"/>
  </si>
  <si>
    <t>麵包</t>
    <phoneticPr fontId="19" type="noConversion"/>
  </si>
  <si>
    <t>熱量:</t>
  </si>
  <si>
    <t>脂肪：</t>
    <phoneticPr fontId="19" type="noConversion"/>
  </si>
  <si>
    <t>蛋白質：</t>
    <phoneticPr fontId="19" type="noConversion"/>
  </si>
  <si>
    <t>蒸</t>
    <phoneticPr fontId="19" type="noConversion"/>
  </si>
  <si>
    <t>炒</t>
    <phoneticPr fontId="19" type="noConversion"/>
  </si>
  <si>
    <t>冬瓜茶</t>
    <phoneticPr fontId="19" type="noConversion"/>
  </si>
  <si>
    <t>豬肉來源:臺灣(豬肉及豬可食部位原料之原產地:臺灣)</t>
  </si>
  <si>
    <t>國慶日</t>
    <phoneticPr fontId="19" type="noConversion"/>
  </si>
  <si>
    <t>豬肉及豬可食部位原料之原產地:台灣</t>
  </si>
  <si>
    <t>食物類別</t>
    <phoneticPr fontId="19" type="noConversion"/>
  </si>
  <si>
    <t>主食類</t>
    <phoneticPr fontId="19" type="noConversion"/>
  </si>
  <si>
    <t>奶類</t>
    <phoneticPr fontId="19" type="noConversion"/>
  </si>
  <si>
    <t>醣類：</t>
    <phoneticPr fontId="19" type="noConversion"/>
  </si>
  <si>
    <t>脂肪：</t>
    <phoneticPr fontId="19" type="noConversion"/>
  </si>
  <si>
    <t>白米</t>
    <phoneticPr fontId="19" type="noConversion"/>
  </si>
  <si>
    <t>麵線糊</t>
    <phoneticPr fontId="19" type="noConversion"/>
  </si>
  <si>
    <t>醣類：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</si>
  <si>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</si>
  <si>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</si>
  <si>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</si>
  <si>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</si>
  <si>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熱量:</t>
    <phoneticPr fontId="19" type="noConversion"/>
  </si>
  <si>
    <t>個人量(克)</t>
    <phoneticPr fontId="19" type="noConversion"/>
  </si>
  <si>
    <t>個人量(克)</t>
    <phoneticPr fontId="19" type="noConversion"/>
  </si>
  <si>
    <t>主食類</t>
    <phoneticPr fontId="19" type="noConversion"/>
  </si>
  <si>
    <t>脂肪：</t>
    <phoneticPr fontId="19" type="noConversion"/>
  </si>
  <si>
    <t>水果類</t>
    <phoneticPr fontId="19" type="noConversion"/>
  </si>
  <si>
    <t>奶類</t>
    <phoneticPr fontId="19" type="noConversion"/>
  </si>
  <si>
    <t>熱量:</t>
    <phoneticPr fontId="19" type="noConversion"/>
  </si>
  <si>
    <t>茶葉蛋*1</t>
    <phoneticPr fontId="19" type="noConversion"/>
  </si>
  <si>
    <t>冬瓜糖磚</t>
    <phoneticPr fontId="19" type="noConversion"/>
  </si>
  <si>
    <t>醣類：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</si>
  <si>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</si>
  <si>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</si>
  <si>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</si>
  <si>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奶類</t>
    <phoneticPr fontId="19" type="noConversion"/>
  </si>
  <si>
    <t>紅茶包</t>
    <phoneticPr fontId="19" type="noConversion"/>
  </si>
  <si>
    <t>主食類</t>
    <phoneticPr fontId="19" type="noConversion"/>
  </si>
  <si>
    <t>水果類</t>
    <phoneticPr fontId="19" type="noConversion"/>
  </si>
  <si>
    <t>紅茶拿鐵</t>
    <phoneticPr fontId="19" type="noConversion"/>
  </si>
  <si>
    <t>醣類：</t>
    <phoneticPr fontId="19" type="noConversion"/>
  </si>
  <si>
    <t>主食類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</si>
  <si>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</si>
  <si>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</si>
  <si>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</si>
  <si>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</si>
  <si>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奶類</t>
    <phoneticPr fontId="19" type="noConversion"/>
  </si>
  <si>
    <t>奶粉</t>
    <phoneticPr fontId="19" type="noConversion"/>
  </si>
  <si>
    <t>水餃</t>
    <phoneticPr fontId="19" type="noConversion"/>
  </si>
  <si>
    <t>1片</t>
    <phoneticPr fontId="19" type="noConversion"/>
  </si>
  <si>
    <t>大芝麻包*1</t>
    <phoneticPr fontId="19" type="noConversion"/>
  </si>
  <si>
    <t>蒸</t>
    <phoneticPr fontId="19" type="noConversion"/>
  </si>
  <si>
    <t>雞堡肉</t>
    <phoneticPr fontId="19" type="noConversion"/>
  </si>
  <si>
    <t>火腿片*1</t>
    <phoneticPr fontId="19" type="noConversion"/>
  </si>
  <si>
    <t>豆漿</t>
    <phoneticPr fontId="19" type="noConversion"/>
  </si>
  <si>
    <t>酸菜絲</t>
    <phoneticPr fontId="19" type="noConversion"/>
  </si>
  <si>
    <t>雞堡肉X1</t>
    <phoneticPr fontId="19" type="noConversion"/>
  </si>
  <si>
    <t>漢堡皮x1</t>
    <phoneticPr fontId="19" type="noConversion"/>
  </si>
  <si>
    <t>熱豆漿</t>
    <phoneticPr fontId="19" type="noConversion"/>
  </si>
  <si>
    <t>芋頭麵包X1</t>
    <phoneticPr fontId="19" type="noConversion"/>
  </si>
  <si>
    <t>漢堡皮</t>
    <phoneticPr fontId="19" type="noConversion"/>
  </si>
  <si>
    <t>帶殼雞蛋</t>
    <phoneticPr fontId="19" type="noConversion"/>
  </si>
  <si>
    <t>170ml</t>
    <phoneticPr fontId="19" type="noConversion"/>
  </si>
  <si>
    <t>甘藍</t>
    <phoneticPr fontId="19" type="noConversion"/>
  </si>
  <si>
    <t>火腿片小</t>
    <phoneticPr fontId="19" type="noConversion"/>
  </si>
  <si>
    <t>芝麻包大</t>
    <phoneticPr fontId="19" type="noConversion"/>
  </si>
  <si>
    <t>麥茶</t>
    <phoneticPr fontId="19" type="noConversion"/>
  </si>
  <si>
    <t>麥茶包</t>
    <phoneticPr fontId="19" type="noConversion"/>
  </si>
  <si>
    <t>刈包*1</t>
    <phoneticPr fontId="19" type="noConversion"/>
  </si>
  <si>
    <t>豬肉片</t>
    <phoneticPr fontId="19" type="noConversion"/>
  </si>
  <si>
    <t>花生糖粉</t>
    <phoneticPr fontId="19" type="noConversion"/>
  </si>
  <si>
    <t>醬汁肉片</t>
    <phoneticPr fontId="19" type="noConversion"/>
  </si>
  <si>
    <t>炸</t>
    <phoneticPr fontId="19" type="noConversion"/>
  </si>
  <si>
    <t>香辣酸菜絲</t>
    <phoneticPr fontId="19" type="noConversion"/>
  </si>
  <si>
    <t>10月1日(三)</t>
    <phoneticPr fontId="19" type="noConversion"/>
  </si>
  <si>
    <t>10月2日(四)</t>
    <phoneticPr fontId="19" type="noConversion"/>
  </si>
  <si>
    <t>10月3日(五)</t>
    <phoneticPr fontId="19" type="noConversion"/>
  </si>
  <si>
    <t>10月6日(一)</t>
    <phoneticPr fontId="19" type="noConversion"/>
  </si>
  <si>
    <t>10月7日(二)</t>
    <phoneticPr fontId="19" type="noConversion"/>
  </si>
  <si>
    <t>10月8日(三)</t>
    <phoneticPr fontId="19" type="noConversion"/>
  </si>
  <si>
    <t>10月9日(四)</t>
    <phoneticPr fontId="19" type="noConversion"/>
  </si>
  <si>
    <t>10月10日(五)</t>
    <phoneticPr fontId="19" type="noConversion"/>
  </si>
  <si>
    <t>10月13日(一)</t>
    <phoneticPr fontId="19" type="noConversion"/>
  </si>
  <si>
    <t>10月14日(二)</t>
    <phoneticPr fontId="19" type="noConversion"/>
  </si>
  <si>
    <t>10月15日(三)</t>
    <phoneticPr fontId="19" type="noConversion"/>
  </si>
  <si>
    <t>10月16日(四)</t>
    <phoneticPr fontId="19" type="noConversion"/>
  </si>
  <si>
    <t>10月17日(五)</t>
    <phoneticPr fontId="19" type="noConversion"/>
  </si>
  <si>
    <t>10月20日(一)</t>
    <phoneticPr fontId="19" type="noConversion"/>
  </si>
  <si>
    <t>10月21日(二)</t>
    <phoneticPr fontId="19" type="noConversion"/>
  </si>
  <si>
    <t>10月22日(三)</t>
    <phoneticPr fontId="19" type="noConversion"/>
  </si>
  <si>
    <t>10月23日(四)</t>
    <phoneticPr fontId="19" type="noConversion"/>
  </si>
  <si>
    <t>10月24日(五)</t>
    <phoneticPr fontId="19" type="noConversion"/>
  </si>
  <si>
    <t>10月27日(一)</t>
    <phoneticPr fontId="19" type="noConversion"/>
  </si>
  <si>
    <t>10月28日(二)</t>
    <phoneticPr fontId="19" type="noConversion"/>
  </si>
  <si>
    <t>10月29日(三)</t>
    <phoneticPr fontId="19" type="noConversion"/>
  </si>
  <si>
    <t>10月30日(四)</t>
    <phoneticPr fontId="19" type="noConversion"/>
  </si>
  <si>
    <t>10月31日(五)</t>
    <phoneticPr fontId="19" type="noConversion"/>
  </si>
  <si>
    <t>豬肉來源:臺灣(豬肉及豬可食部位原料之原產地:臺灣)</t>
    <phoneticPr fontId="19" type="noConversion"/>
  </si>
  <si>
    <t>火腿片X1</t>
    <phoneticPr fontId="19" type="noConversion"/>
  </si>
  <si>
    <t>中秋節</t>
    <phoneticPr fontId="19" type="noConversion"/>
  </si>
  <si>
    <t>放假一天</t>
    <phoneticPr fontId="19" type="noConversion"/>
  </si>
  <si>
    <t>奶酥厚片吐司x1</t>
    <phoneticPr fontId="19" type="noConversion"/>
  </si>
  <si>
    <t>小肉包X1</t>
    <phoneticPr fontId="19" type="noConversion"/>
  </si>
  <si>
    <t>皮蛋粥</t>
    <phoneticPr fontId="19" type="noConversion"/>
  </si>
  <si>
    <t>雞堡肉x1</t>
    <phoneticPr fontId="19" type="noConversion"/>
  </si>
  <si>
    <t>美祿牛乳</t>
    <phoneticPr fontId="19" type="noConversion"/>
  </si>
  <si>
    <t>香蒜厚片吐司X1</t>
    <phoneticPr fontId="19" type="noConversion"/>
  </si>
  <si>
    <t>皮蛋</t>
    <phoneticPr fontId="19" type="noConversion"/>
  </si>
  <si>
    <t>豬絞肉</t>
    <phoneticPr fontId="19" type="noConversion"/>
  </si>
  <si>
    <t>乾香菇絲</t>
    <phoneticPr fontId="19" type="noConversion"/>
  </si>
  <si>
    <t>厚片</t>
    <phoneticPr fontId="19" type="noConversion"/>
  </si>
  <si>
    <t>紅豆包子</t>
    <phoneticPr fontId="19" type="noConversion"/>
  </si>
  <si>
    <t>紅麵線</t>
    <phoneticPr fontId="19" type="noConversion"/>
  </si>
  <si>
    <t>脆筍絲</t>
    <phoneticPr fontId="19" type="noConversion"/>
  </si>
  <si>
    <t>肉羹</t>
    <phoneticPr fontId="19" type="noConversion"/>
  </si>
  <si>
    <t>胡蘿蔔</t>
    <phoneticPr fontId="19" type="noConversion"/>
  </si>
  <si>
    <t>木耳</t>
    <phoneticPr fontId="19" type="noConversion"/>
  </si>
  <si>
    <t>麵條</t>
    <phoneticPr fontId="19" type="noConversion"/>
  </si>
  <si>
    <t>綠豆芽</t>
    <phoneticPr fontId="19" type="noConversion"/>
  </si>
  <si>
    <t>魚板</t>
    <phoneticPr fontId="19" type="noConversion"/>
  </si>
  <si>
    <t>醬油拉麵</t>
    <phoneticPr fontId="19" type="noConversion"/>
  </si>
  <si>
    <t>鍋燒麵條</t>
    <phoneticPr fontId="19" type="noConversion"/>
  </si>
  <si>
    <t>金針菇</t>
    <phoneticPr fontId="19" type="noConversion"/>
  </si>
  <si>
    <t>豬肉絲</t>
    <phoneticPr fontId="19" type="noConversion"/>
  </si>
  <si>
    <t>蔬菜</t>
    <phoneticPr fontId="19" type="noConversion"/>
  </si>
  <si>
    <t>刈包小</t>
    <phoneticPr fontId="19" type="noConversion"/>
  </si>
  <si>
    <t>花生粉</t>
    <phoneticPr fontId="19" type="noConversion"/>
  </si>
  <si>
    <t>糖粉</t>
    <phoneticPr fontId="19" type="noConversion"/>
  </si>
  <si>
    <t>可可粉</t>
    <phoneticPr fontId="19" type="noConversion"/>
  </si>
  <si>
    <t>美祿</t>
    <phoneticPr fontId="19" type="noConversion"/>
  </si>
  <si>
    <t>光復節</t>
    <phoneticPr fontId="19" type="noConversion"/>
  </si>
  <si>
    <t>補假</t>
    <phoneticPr fontId="19" type="noConversion"/>
  </si>
  <si>
    <t>不上課</t>
    <phoneticPr fontId="19" type="noConversion"/>
  </si>
  <si>
    <t>白粥</t>
    <phoneticPr fontId="19" type="noConversion"/>
  </si>
  <si>
    <t>花生麵筋</t>
    <phoneticPr fontId="19" type="noConversion"/>
  </si>
  <si>
    <t>炒高麗菜</t>
    <phoneticPr fontId="19" type="noConversion"/>
  </si>
  <si>
    <t>菜脯蛋</t>
    <phoneticPr fontId="19" type="noConversion"/>
  </si>
  <si>
    <t>菜脯</t>
    <phoneticPr fontId="19" type="noConversion"/>
  </si>
  <si>
    <t>麵筋泡</t>
    <phoneticPr fontId="19" type="noConversion"/>
  </si>
  <si>
    <t>花生</t>
    <phoneticPr fontId="19" type="noConversion"/>
  </si>
  <si>
    <t>香滷豆腐丁</t>
    <phoneticPr fontId="19" type="noConversion"/>
  </si>
  <si>
    <t>香菇絲</t>
    <phoneticPr fontId="19" type="noConversion"/>
  </si>
  <si>
    <t>豆腐丁</t>
    <phoneticPr fontId="19" type="noConversion"/>
  </si>
  <si>
    <t>滷</t>
    <phoneticPr fontId="19" type="noConversion"/>
  </si>
  <si>
    <t>大肉包X1</t>
    <phoneticPr fontId="19" type="noConversion"/>
  </si>
  <si>
    <t>水煎包X1</t>
    <phoneticPr fontId="19" type="noConversion"/>
  </si>
  <si>
    <t>大肉包</t>
    <phoneticPr fontId="19" type="noConversion"/>
  </si>
  <si>
    <t>水煎包</t>
    <phoneticPr fontId="19" type="noConversion"/>
  </si>
  <si>
    <t>蒸餃X10</t>
    <phoneticPr fontId="19" type="noConversion"/>
  </si>
  <si>
    <t>不供餐</t>
    <phoneticPr fontId="19" type="noConversion"/>
  </si>
  <si>
    <t>帶殼水煮蛋X1</t>
    <phoneticPr fontId="19" type="noConversion"/>
  </si>
  <si>
    <t>熱牛奶</t>
    <phoneticPr fontId="19" type="noConversion"/>
  </si>
  <si>
    <t>大芝麻包X1</t>
    <phoneticPr fontId="19" type="noConversion"/>
  </si>
  <si>
    <t>大奶皇包X1</t>
    <phoneticPr fontId="19" type="noConversion"/>
  </si>
  <si>
    <t>大芝麻包</t>
    <phoneticPr fontId="19" type="noConversion"/>
  </si>
  <si>
    <t>大奶皇包</t>
    <phoneticPr fontId="19" type="noConversion"/>
  </si>
  <si>
    <t>10粒</t>
    <phoneticPr fontId="19" type="noConversion"/>
  </si>
  <si>
    <t>114年10月1日-10月3日第一週菜單明細(彰化特殊教育學校--承富)早餐</t>
    <phoneticPr fontId="19" type="noConversion"/>
  </si>
  <si>
    <t>114年10月6日-10月10日第二週菜單明細(彰化特殊教育學校--承富)早餐</t>
    <phoneticPr fontId="19" type="noConversion"/>
  </si>
  <si>
    <t>114年10月13日-10月18日第三週菜單明細(彰化特殊教育學校--承富)早餐</t>
    <phoneticPr fontId="19" type="noConversion"/>
  </si>
  <si>
    <t>114年10月20日-10月24日第四週菜單明細(彰化特殊教育學校--承富)早餐</t>
    <phoneticPr fontId="19" type="noConversion"/>
  </si>
  <si>
    <t>114年10月27日-10月31日第五週菜單明細(彰化特殊教育學校--承富)早餐</t>
    <phoneticPr fontId="19" type="noConversion"/>
  </si>
  <si>
    <t>蔬菜湯</t>
    <phoneticPr fontId="19" type="noConversion"/>
  </si>
  <si>
    <t>紅豆包子小X1</t>
    <phoneticPr fontId="19" type="noConversion"/>
  </si>
  <si>
    <t>雞茸玉米粥</t>
    <phoneticPr fontId="19" type="noConversion"/>
  </si>
  <si>
    <t>雞絞肉</t>
    <phoneticPr fontId="19" type="noConversion"/>
  </si>
  <si>
    <t>三色豆</t>
    <phoneticPr fontId="19" type="noConversion"/>
  </si>
  <si>
    <t>玉米粒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</si>
</sst>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.00_);[Red]\(0.00\)"/>
    <numFmt numFmtId="182" formatCode="m&quot;月&quot;d&quot;日&quot;"/>
  </numFmts>
  <fonts count="60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0"/>
      <color rgb="FFFF0000"/>
      <name val="新細明體"/>
      <family val="1"/>
      <charset val="136"/>
    </font>
    <font>
      <sz val="18"/>
      <name val="標楷體"/>
      <family val="4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0"/>
      <name val="標楷體"/>
      <family val="4"/>
      <charset val="136"/>
    </font>
    <font>
      <sz val="26"/>
      <color theme="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20"/>
      <color theme="0"/>
      <name val="標楷體"/>
      <family val="4"/>
      <charset val="136"/>
    </font>
    <font>
      <sz val="20"/>
      <name val="標楷體"/>
      <family val="4"/>
      <charset val="136"/>
    </font>
    <font>
      <b/>
      <sz val="20"/>
      <color theme="0"/>
      <name val="華康墨字體"/>
      <family val="5"/>
      <charset val="136"/>
    </font>
    <font>
      <b/>
      <sz val="20"/>
      <color theme="0"/>
      <name val="華康棒棒體W5(P)"/>
      <family val="5"/>
      <charset val="136"/>
    </font>
    <font>
      <sz val="20"/>
      <color theme="0"/>
      <name val="華康流隸體(P)"/>
      <family val="4"/>
      <charset val="136"/>
    </font>
    <font>
      <b/>
      <sz val="20"/>
      <color theme="0"/>
      <name val="標楷體"/>
      <family val="4"/>
      <charset val="136"/>
    </font>
    <font>
      <b/>
      <sz val="20"/>
      <color rgb="FF002060"/>
      <name val="標楷體"/>
      <family val="4"/>
      <charset val="136"/>
    </font>
    <font>
      <sz val="20"/>
      <color rgb="FF002060"/>
      <name val="標楷體"/>
      <family val="4"/>
      <charset val="136"/>
    </font>
    <font>
      <b/>
      <sz val="20"/>
      <color rgb="FF002060"/>
      <name val="華康墨字體(P)"/>
      <family val="5"/>
      <charset val="136"/>
    </font>
    <font>
      <sz val="20"/>
      <color rgb="FF990099"/>
      <name val="華康棒棒體W5(P)"/>
      <family val="5"/>
      <charset val="136"/>
    </font>
    <font>
      <sz val="20"/>
      <color rgb="FF6600FF"/>
      <name val="華康流隸體(P)"/>
      <family val="4"/>
      <charset val="136"/>
    </font>
    <font>
      <sz val="20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sz val="21"/>
      <color theme="1"/>
      <name val="標楷體"/>
      <family val="4"/>
      <charset val="136"/>
    </font>
    <font>
      <sz val="21"/>
      <name val="華康棒棒體W5(P)"/>
      <family val="5"/>
      <charset val="136"/>
    </font>
    <font>
      <b/>
      <sz val="21"/>
      <color rgb="FF0070C0"/>
      <name val="華康墨字體"/>
      <family val="5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29"/>
      </patternFill>
    </fill>
    <fill>
      <patternFill patternType="solid">
        <fgColor rgb="FFFF99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9"/>
      </left>
      <right/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59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59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59"/>
      </left>
      <right/>
      <top style="thin">
        <color indexed="64"/>
      </top>
      <bottom/>
      <diagonal/>
    </border>
    <border>
      <left style="thin">
        <color indexed="59"/>
      </left>
      <right style="medium">
        <color indexed="59"/>
      </right>
      <top style="thin">
        <color indexed="64"/>
      </top>
      <bottom/>
      <diagonal/>
    </border>
    <border>
      <left style="thin">
        <color indexed="59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2" fillId="0" borderId="29" xfId="0" applyFont="1" applyBorder="1" applyAlignment="1">
      <alignment horizontal="left" vertical="center" shrinkToFit="1"/>
    </xf>
    <xf numFmtId="0" fontId="28" fillId="0" borderId="28" xfId="0" applyFont="1" applyBorder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vertical="center" textRotation="255" shrinkToFit="1"/>
    </xf>
    <xf numFmtId="180" fontId="27" fillId="0" borderId="0" xfId="0" applyNumberFormat="1" applyFont="1" applyAlignment="1">
      <alignment horizontal="right"/>
    </xf>
    <xf numFmtId="0" fontId="33" fillId="0" borderId="0" xfId="19" applyFont="1"/>
    <xf numFmtId="0" fontId="34" fillId="24" borderId="16" xfId="0" applyFont="1" applyFill="1" applyBorder="1" applyAlignment="1">
      <alignment horizontal="center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20" xfId="0" applyFont="1" applyBorder="1" applyAlignment="1">
      <alignment vertical="center" textRotation="180" shrinkToFit="1"/>
    </xf>
    <xf numFmtId="0" fontId="22" fillId="0" borderId="0" xfId="0" applyFont="1" applyAlignment="1">
      <alignment horizontal="left" vertical="center"/>
    </xf>
    <xf numFmtId="0" fontId="22" fillId="0" borderId="24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28" fillId="0" borderId="60" xfId="0" applyFont="1" applyBorder="1" applyAlignment="1">
      <alignment vertical="center" shrinkToFit="1"/>
    </xf>
    <xf numFmtId="0" fontId="28" fillId="0" borderId="56" xfId="0" applyFont="1" applyBorder="1" applyAlignment="1">
      <alignment vertical="center" shrinkToFit="1"/>
    </xf>
    <xf numFmtId="0" fontId="22" fillId="24" borderId="25" xfId="0" applyFont="1" applyFill="1" applyBorder="1" applyAlignment="1">
      <alignment horizontal="center" vertical="center" shrinkToFit="1"/>
    </xf>
    <xf numFmtId="0" fontId="27" fillId="0" borderId="29" xfId="0" applyFont="1" applyBorder="1">
      <alignment vertical="center"/>
    </xf>
    <xf numFmtId="179" fontId="27" fillId="0" borderId="20" xfId="0" applyNumberFormat="1" applyFont="1" applyBorder="1" applyAlignment="1">
      <alignment horizontal="right"/>
    </xf>
    <xf numFmtId="0" fontId="27" fillId="0" borderId="20" xfId="0" applyFont="1" applyBorder="1">
      <alignment vertical="center"/>
    </xf>
    <xf numFmtId="180" fontId="27" fillId="0" borderId="70" xfId="0" applyNumberFormat="1" applyFont="1" applyBorder="1" applyAlignment="1">
      <alignment horizontal="right"/>
    </xf>
    <xf numFmtId="181" fontId="22" fillId="0" borderId="20" xfId="0" applyNumberFormat="1" applyFont="1" applyBorder="1" applyAlignment="1">
      <alignment horizontal="left" vertical="center" shrinkToFit="1"/>
    </xf>
    <xf numFmtId="0" fontId="22" fillId="0" borderId="20" xfId="0" applyFont="1" applyBorder="1" applyAlignment="1">
      <alignment vertical="center" shrinkToFit="1"/>
    </xf>
    <xf numFmtId="0" fontId="27" fillId="0" borderId="2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7" fillId="0" borderId="20" xfId="0" applyFont="1" applyBorder="1" applyAlignment="1">
      <alignment horizontal="left" vertical="center"/>
    </xf>
    <xf numFmtId="0" fontId="27" fillId="0" borderId="25" xfId="0" applyFont="1" applyBorder="1" applyAlignment="1">
      <alignment horizontal="left"/>
    </xf>
    <xf numFmtId="0" fontId="27" fillId="0" borderId="31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2" fillId="0" borderId="20" xfId="0" applyFont="1" applyBorder="1" applyAlignment="1">
      <alignment horizontal="left" vertical="center" shrinkToFit="1"/>
    </xf>
    <xf numFmtId="0" fontId="27" fillId="0" borderId="17" xfId="0" applyFont="1" applyBorder="1">
      <alignment vertical="center"/>
    </xf>
    <xf numFmtId="0" fontId="27" fillId="0" borderId="21" xfId="0" applyFont="1" applyBorder="1">
      <alignment vertical="center"/>
    </xf>
    <xf numFmtId="179" fontId="27" fillId="0" borderId="21" xfId="0" applyNumberFormat="1" applyFont="1" applyBorder="1" applyAlignment="1">
      <alignment horizontal="right"/>
    </xf>
    <xf numFmtId="180" fontId="27" fillId="0" borderId="30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69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 shrinkToFit="1"/>
    </xf>
    <xf numFmtId="0" fontId="28" fillId="0" borderId="75" xfId="0" applyFont="1" applyBorder="1" applyAlignment="1">
      <alignment horizontal="right"/>
    </xf>
    <xf numFmtId="0" fontId="22" fillId="0" borderId="70" xfId="0" applyFont="1" applyBorder="1" applyAlignment="1">
      <alignment vertical="center" textRotation="180" shrinkToFit="1"/>
    </xf>
    <xf numFmtId="0" fontId="22" fillId="0" borderId="70" xfId="0" applyFont="1" applyBorder="1" applyAlignment="1">
      <alignment horizontal="left" vertical="center" shrinkToFit="1"/>
    </xf>
    <xf numFmtId="0" fontId="27" fillId="0" borderId="70" xfId="0" applyFont="1" applyBorder="1" applyAlignment="1">
      <alignment horizontal="left"/>
    </xf>
    <xf numFmtId="0" fontId="27" fillId="0" borderId="76" xfId="0" applyFont="1" applyBorder="1" applyAlignment="1">
      <alignment horizontal="center"/>
    </xf>
    <xf numFmtId="0" fontId="29" fillId="0" borderId="0" xfId="19" applyFont="1"/>
    <xf numFmtId="0" fontId="35" fillId="0" borderId="20" xfId="0" applyFont="1" applyBorder="1" applyAlignment="1">
      <alignment horizontal="left" vertical="center" shrinkToFit="1"/>
    </xf>
    <xf numFmtId="0" fontId="22" fillId="0" borderId="69" xfId="0" applyFont="1" applyBorder="1" applyAlignment="1">
      <alignment vertical="center" textRotation="180" shrinkToFit="1"/>
    </xf>
    <xf numFmtId="0" fontId="22" fillId="0" borderId="69" xfId="0" applyFont="1" applyBorder="1" applyAlignment="1">
      <alignment horizontal="left" vertical="center" shrinkToFit="1"/>
    </xf>
    <xf numFmtId="0" fontId="27" fillId="0" borderId="77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 shrinkToFit="1"/>
    </xf>
    <xf numFmtId="0" fontId="27" fillId="0" borderId="78" xfId="0" applyFont="1" applyBorder="1" applyAlignment="1">
      <alignment horizontal="center"/>
    </xf>
    <xf numFmtId="0" fontId="27" fillId="0" borderId="79" xfId="0" applyFont="1" applyBorder="1" applyAlignment="1">
      <alignment horizontal="center"/>
    </xf>
    <xf numFmtId="180" fontId="27" fillId="0" borderId="80" xfId="0" applyNumberFormat="1" applyFont="1" applyBorder="1" applyAlignment="1">
      <alignment horizontal="right"/>
    </xf>
    <xf numFmtId="0" fontId="3" fillId="0" borderId="60" xfId="0" applyFont="1" applyBorder="1" applyAlignment="1">
      <alignment vertical="center" shrinkToFit="1"/>
    </xf>
    <xf numFmtId="0" fontId="3" fillId="0" borderId="56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22" fillId="0" borderId="70" xfId="0" applyFont="1" applyBorder="1" applyAlignment="1">
      <alignment vertical="center" shrinkToFit="1"/>
    </xf>
    <xf numFmtId="0" fontId="28" fillId="0" borderId="81" xfId="0" applyFont="1" applyBorder="1" applyAlignment="1">
      <alignment horizontal="center" vertical="center" shrinkToFit="1"/>
    </xf>
    <xf numFmtId="0" fontId="28" fillId="0" borderId="82" xfId="0" applyFont="1" applyBorder="1" applyAlignment="1">
      <alignment horizontal="right"/>
    </xf>
    <xf numFmtId="0" fontId="27" fillId="0" borderId="69" xfId="0" applyFont="1" applyBorder="1" applyAlignment="1">
      <alignment horizontal="left"/>
    </xf>
    <xf numFmtId="0" fontId="27" fillId="0" borderId="83" xfId="0" applyFont="1" applyBorder="1" applyAlignment="1">
      <alignment horizontal="center"/>
    </xf>
    <xf numFmtId="0" fontId="23" fillId="0" borderId="85" xfId="0" applyFont="1" applyBorder="1" applyAlignment="1">
      <alignment horizontal="center" vertical="center" shrinkToFit="1"/>
    </xf>
    <xf numFmtId="0" fontId="22" fillId="0" borderId="82" xfId="0" applyFont="1" applyBorder="1">
      <alignment vertical="center"/>
    </xf>
    <xf numFmtId="0" fontId="22" fillId="0" borderId="56" xfId="0" applyFont="1" applyBorder="1" applyAlignment="1">
      <alignment vertical="center" textRotation="180" shrinkToFit="1"/>
    </xf>
    <xf numFmtId="179" fontId="27" fillId="0" borderId="24" xfId="0" applyNumberFormat="1" applyFont="1" applyBorder="1" applyAlignment="1">
      <alignment horizontal="right"/>
    </xf>
    <xf numFmtId="0" fontId="22" fillId="0" borderId="69" xfId="0" applyFont="1" applyBorder="1" applyAlignment="1">
      <alignment vertical="center" shrinkToFit="1"/>
    </xf>
    <xf numFmtId="0" fontId="21" fillId="24" borderId="25" xfId="0" applyFont="1" applyFill="1" applyBorder="1" applyAlignment="1">
      <alignment horizontal="center" vertical="center" wrapText="1" shrinkToFit="1"/>
    </xf>
    <xf numFmtId="0" fontId="22" fillId="24" borderId="25" xfId="0" quotePrefix="1" applyFont="1" applyFill="1" applyBorder="1" applyAlignment="1">
      <alignment horizontal="center" vertical="center" shrinkToFit="1"/>
    </xf>
    <xf numFmtId="182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3" xfId="0" applyFont="1" applyBorder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right"/>
    </xf>
    <xf numFmtId="0" fontId="22" fillId="24" borderId="92" xfId="0" applyFont="1" applyFill="1" applyBorder="1" applyAlignment="1">
      <alignment horizontal="center" vertical="center" shrinkToFit="1"/>
    </xf>
    <xf numFmtId="0" fontId="22" fillId="0" borderId="57" xfId="0" applyFont="1" applyBorder="1" applyAlignment="1">
      <alignment horizontal="left" vertical="center" shrinkToFit="1"/>
    </xf>
    <xf numFmtId="0" fontId="22" fillId="0" borderId="94" xfId="0" applyFont="1" applyBorder="1" applyAlignment="1">
      <alignment horizontal="left" vertical="center" shrinkToFit="1"/>
    </xf>
    <xf numFmtId="0" fontId="22" fillId="25" borderId="93" xfId="0" applyFont="1" applyFill="1" applyBorder="1" applyAlignment="1">
      <alignment horizontal="left" vertical="center" shrinkToFit="1"/>
    </xf>
    <xf numFmtId="0" fontId="22" fillId="26" borderId="69" xfId="0" applyFont="1" applyFill="1" applyBorder="1" applyAlignment="1">
      <alignment horizontal="center" vertical="center" shrinkToFit="1"/>
    </xf>
    <xf numFmtId="0" fontId="22" fillId="24" borderId="16" xfId="0" applyFont="1" applyFill="1" applyBorder="1" applyAlignment="1">
      <alignment vertical="center" shrinkToFit="1"/>
    </xf>
    <xf numFmtId="0" fontId="37" fillId="0" borderId="34" xfId="19" applyFont="1" applyBorder="1"/>
    <xf numFmtId="180" fontId="37" fillId="0" borderId="34" xfId="19" applyNumberFormat="1" applyFont="1" applyBorder="1"/>
    <xf numFmtId="179" fontId="37" fillId="0" borderId="34" xfId="19" applyNumberFormat="1" applyFont="1" applyBorder="1"/>
    <xf numFmtId="0" fontId="37" fillId="0" borderId="36" xfId="19" applyFont="1" applyBorder="1"/>
    <xf numFmtId="179" fontId="37" fillId="0" borderId="36" xfId="19" applyNumberFormat="1" applyFont="1" applyBorder="1"/>
    <xf numFmtId="0" fontId="37" fillId="0" borderId="33" xfId="19" applyFont="1" applyBorder="1"/>
    <xf numFmtId="179" fontId="37" fillId="0" borderId="37" xfId="19" applyNumberFormat="1" applyFont="1" applyBorder="1"/>
    <xf numFmtId="0" fontId="37" fillId="0" borderId="35" xfId="19" applyFont="1" applyBorder="1"/>
    <xf numFmtId="179" fontId="37" fillId="0" borderId="38" xfId="19" applyNumberFormat="1" applyFont="1" applyBorder="1"/>
    <xf numFmtId="0" fontId="22" fillId="24" borderId="16" xfId="0" quotePrefix="1" applyFont="1" applyFill="1" applyBorder="1" applyAlignment="1">
      <alignment horizontal="center" vertical="center" shrinkToFit="1"/>
    </xf>
    <xf numFmtId="179" fontId="37" fillId="0" borderId="73" xfId="19" applyNumberFormat="1" applyFont="1" applyBorder="1"/>
    <xf numFmtId="179" fontId="37" fillId="0" borderId="68" xfId="19" applyNumberFormat="1" applyFont="1" applyBorder="1"/>
    <xf numFmtId="0" fontId="22" fillId="24" borderId="96" xfId="0" applyFont="1" applyFill="1" applyBorder="1" applyAlignment="1">
      <alignment horizontal="center" vertical="center" shrinkToFit="1"/>
    </xf>
    <xf numFmtId="0" fontId="27" fillId="0" borderId="97" xfId="0" applyFont="1" applyBorder="1">
      <alignment vertical="center"/>
    </xf>
    <xf numFmtId="0" fontId="27" fillId="0" borderId="90" xfId="0" applyFont="1" applyBorder="1" applyAlignment="1">
      <alignment horizontal="center" vertical="center"/>
    </xf>
    <xf numFmtId="0" fontId="27" fillId="0" borderId="98" xfId="0" applyFont="1" applyBorder="1" applyAlignment="1">
      <alignment horizontal="center" vertical="center"/>
    </xf>
    <xf numFmtId="180" fontId="27" fillId="0" borderId="99" xfId="0" applyNumberFormat="1" applyFont="1" applyBorder="1" applyAlignment="1">
      <alignment horizontal="right"/>
    </xf>
    <xf numFmtId="0" fontId="38" fillId="0" borderId="0" xfId="19" applyFont="1"/>
    <xf numFmtId="180" fontId="37" fillId="0" borderId="48" xfId="19" applyNumberFormat="1" applyFont="1" applyBorder="1"/>
    <xf numFmtId="0" fontId="37" fillId="0" borderId="49" xfId="19" applyFont="1" applyBorder="1"/>
    <xf numFmtId="179" fontId="37" fillId="0" borderId="48" xfId="19" applyNumberFormat="1" applyFont="1" applyBorder="1"/>
    <xf numFmtId="0" fontId="37" fillId="0" borderId="101" xfId="19" applyFont="1" applyBorder="1"/>
    <xf numFmtId="179" fontId="37" fillId="0" borderId="51" xfId="19" applyNumberFormat="1" applyFont="1" applyBorder="1"/>
    <xf numFmtId="179" fontId="37" fillId="0" borderId="65" xfId="19" applyNumberFormat="1" applyFont="1" applyBorder="1"/>
    <xf numFmtId="0" fontId="37" fillId="0" borderId="62" xfId="19" applyFont="1" applyBorder="1"/>
    <xf numFmtId="0" fontId="37" fillId="0" borderId="100" xfId="19" applyFont="1" applyBorder="1"/>
    <xf numFmtId="179" fontId="37" fillId="0" borderId="67" xfId="19" applyNumberFormat="1" applyFont="1" applyBorder="1"/>
    <xf numFmtId="0" fontId="41" fillId="0" borderId="84" xfId="0" applyFont="1" applyBorder="1" applyAlignment="1">
      <alignment vertical="top" wrapText="1"/>
    </xf>
    <xf numFmtId="0" fontId="41" fillId="0" borderId="103" xfId="0" applyFont="1" applyBorder="1" applyAlignment="1">
      <alignment vertical="top" wrapText="1"/>
    </xf>
    <xf numFmtId="0" fontId="43" fillId="27" borderId="44" xfId="19" applyFont="1" applyFill="1" applyBorder="1"/>
    <xf numFmtId="179" fontId="43" fillId="27" borderId="57" xfId="19" applyNumberFormat="1" applyFont="1" applyFill="1" applyBorder="1"/>
    <xf numFmtId="0" fontId="43" fillId="27" borderId="61" xfId="19" applyFont="1" applyFill="1" applyBorder="1"/>
    <xf numFmtId="179" fontId="43" fillId="27" borderId="32" xfId="19" applyNumberFormat="1" applyFont="1" applyFill="1" applyBorder="1"/>
    <xf numFmtId="0" fontId="43" fillId="27" borderId="32" xfId="19" applyFont="1" applyFill="1" applyBorder="1"/>
    <xf numFmtId="179" fontId="43" fillId="27" borderId="104" xfId="19" applyNumberFormat="1" applyFont="1" applyFill="1" applyBorder="1"/>
    <xf numFmtId="0" fontId="43" fillId="28" borderId="53" xfId="19" applyFont="1" applyFill="1" applyBorder="1"/>
    <xf numFmtId="179" fontId="43" fillId="28" borderId="52" xfId="19" applyNumberFormat="1" applyFont="1" applyFill="1" applyBorder="1"/>
    <xf numFmtId="0" fontId="43" fillId="28" borderId="62" xfId="19" applyFont="1" applyFill="1" applyBorder="1"/>
    <xf numFmtId="179" fontId="43" fillId="28" borderId="32" xfId="19" applyNumberFormat="1" applyFont="1" applyFill="1" applyBorder="1"/>
    <xf numFmtId="0" fontId="43" fillId="28" borderId="32" xfId="19" applyFont="1" applyFill="1" applyBorder="1"/>
    <xf numFmtId="179" fontId="43" fillId="28" borderId="86" xfId="19" applyNumberFormat="1" applyFont="1" applyFill="1" applyBorder="1"/>
    <xf numFmtId="180" fontId="43" fillId="27" borderId="0" xfId="19" applyNumberFormat="1" applyFont="1" applyFill="1"/>
    <xf numFmtId="0" fontId="43" fillId="27" borderId="0" xfId="19" applyFont="1" applyFill="1"/>
    <xf numFmtId="180" fontId="43" fillId="28" borderId="0" xfId="19" applyNumberFormat="1" applyFont="1" applyFill="1"/>
    <xf numFmtId="0" fontId="43" fillId="28" borderId="0" xfId="19" applyFont="1" applyFill="1"/>
    <xf numFmtId="0" fontId="22" fillId="0" borderId="0" xfId="19" applyFont="1"/>
    <xf numFmtId="0" fontId="44" fillId="0" borderId="0" xfId="0" applyFont="1" applyAlignment="1">
      <alignment vertical="top" wrapText="1"/>
    </xf>
    <xf numFmtId="0" fontId="44" fillId="0" borderId="57" xfId="0" applyFont="1" applyBorder="1" applyAlignment="1">
      <alignment vertical="top" wrapText="1"/>
    </xf>
    <xf numFmtId="0" fontId="49" fillId="0" borderId="44" xfId="0" applyFont="1" applyBorder="1" applyAlignment="1">
      <alignment vertical="center" wrapText="1"/>
    </xf>
    <xf numFmtId="0" fontId="49" fillId="0" borderId="0" xfId="0" applyFont="1" applyAlignment="1">
      <alignment vertical="center" wrapText="1"/>
    </xf>
    <xf numFmtId="0" fontId="43" fillId="29" borderId="53" xfId="19" applyFont="1" applyFill="1" applyBorder="1"/>
    <xf numFmtId="179" fontId="43" fillId="29" borderId="52" xfId="19" applyNumberFormat="1" applyFont="1" applyFill="1" applyBorder="1"/>
    <xf numFmtId="0" fontId="43" fillId="29" borderId="62" xfId="19" applyFont="1" applyFill="1" applyBorder="1"/>
    <xf numFmtId="179" fontId="43" fillId="29" borderId="32" xfId="19" applyNumberFormat="1" applyFont="1" applyFill="1" applyBorder="1"/>
    <xf numFmtId="0" fontId="43" fillId="29" borderId="32" xfId="19" applyFont="1" applyFill="1" applyBorder="1"/>
    <xf numFmtId="179" fontId="43" fillId="29" borderId="86" xfId="19" applyNumberFormat="1" applyFont="1" applyFill="1" applyBorder="1"/>
    <xf numFmtId="180" fontId="43" fillId="29" borderId="0" xfId="19" applyNumberFormat="1" applyFont="1" applyFill="1"/>
    <xf numFmtId="0" fontId="43" fillId="29" borderId="0" xfId="19" applyFont="1" applyFill="1"/>
    <xf numFmtId="0" fontId="45" fillId="0" borderId="49" xfId="0" applyFont="1" applyBorder="1" applyAlignment="1">
      <alignment horizontal="center" vertical="center" shrinkToFit="1"/>
    </xf>
    <xf numFmtId="0" fontId="45" fillId="0" borderId="59" xfId="0" applyFont="1" applyBorder="1" applyAlignment="1">
      <alignment horizontal="center" vertical="center" shrinkToFit="1"/>
    </xf>
    <xf numFmtId="0" fontId="45" fillId="0" borderId="66" xfId="0" applyFont="1" applyBorder="1" applyAlignment="1">
      <alignment horizontal="center" vertical="center" shrinkToFit="1"/>
    </xf>
    <xf numFmtId="0" fontId="45" fillId="0" borderId="53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53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45" fillId="0" borderId="42" xfId="0" applyFont="1" applyBorder="1" applyAlignment="1">
      <alignment horizontal="center" vertical="center" shrinkToFit="1"/>
    </xf>
    <xf numFmtId="0" fontId="45" fillId="0" borderId="54" xfId="0" applyFont="1" applyBorder="1" applyAlignment="1">
      <alignment horizontal="center" vertical="center" shrinkToFit="1"/>
    </xf>
    <xf numFmtId="0" fontId="45" fillId="0" borderId="57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shrinkToFit="1"/>
    </xf>
    <xf numFmtId="0" fontId="45" fillId="0" borderId="71" xfId="0" applyFont="1" applyBorder="1" applyAlignment="1">
      <alignment horizontal="center" vertical="center" shrinkToFit="1"/>
    </xf>
    <xf numFmtId="0" fontId="45" fillId="0" borderId="53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45" fillId="0" borderId="52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center" vertical="center" wrapText="1"/>
    </xf>
    <xf numFmtId="0" fontId="45" fillId="0" borderId="58" xfId="0" applyFont="1" applyBorder="1" applyAlignment="1">
      <alignment horizontal="center" vertical="center" shrinkToFit="1"/>
    </xf>
    <xf numFmtId="178" fontId="39" fillId="0" borderId="39" xfId="0" applyNumberFormat="1" applyFont="1" applyBorder="1" applyAlignment="1">
      <alignment horizontal="center" vertical="center" wrapText="1"/>
    </xf>
    <xf numFmtId="178" fontId="39" fillId="0" borderId="40" xfId="0" applyNumberFormat="1" applyFont="1" applyBorder="1" applyAlignment="1">
      <alignment horizontal="center" vertical="center" wrapText="1"/>
    </xf>
    <xf numFmtId="178" fontId="39" fillId="0" borderId="50" xfId="0" applyNumberFormat="1" applyFont="1" applyBorder="1" applyAlignment="1">
      <alignment horizontal="center" vertical="center" wrapText="1"/>
    </xf>
    <xf numFmtId="178" fontId="39" fillId="0" borderId="48" xfId="0" applyNumberFormat="1" applyFont="1" applyBorder="1" applyAlignment="1">
      <alignment horizontal="center" vertical="center" wrapText="1"/>
    </xf>
    <xf numFmtId="178" fontId="39" fillId="0" borderId="49" xfId="0" applyNumberFormat="1" applyFont="1" applyBorder="1" applyAlignment="1">
      <alignment horizontal="center" vertical="center" wrapText="1"/>
    </xf>
    <xf numFmtId="178" fontId="39" fillId="0" borderId="59" xfId="0" applyNumberFormat="1" applyFont="1" applyBorder="1" applyAlignment="1">
      <alignment horizontal="center" vertical="center" wrapText="1"/>
    </xf>
    <xf numFmtId="178" fontId="39" fillId="0" borderId="43" xfId="0" applyNumberFormat="1" applyFont="1" applyBorder="1" applyAlignment="1">
      <alignment horizontal="center" vertical="center" wrapText="1"/>
    </xf>
    <xf numFmtId="178" fontId="39" fillId="0" borderId="64" xfId="0" applyNumberFormat="1" applyFont="1" applyBorder="1" applyAlignment="1">
      <alignment horizontal="center" vertical="center" wrapText="1"/>
    </xf>
    <xf numFmtId="178" fontId="39" fillId="0" borderId="106" xfId="0" applyNumberFormat="1" applyFont="1" applyBorder="1" applyAlignment="1">
      <alignment horizontal="center" vertical="center" wrapText="1"/>
    </xf>
    <xf numFmtId="178" fontId="39" fillId="0" borderId="41" xfId="0" applyNumberFormat="1" applyFont="1" applyBorder="1" applyAlignment="1">
      <alignment horizontal="center" vertical="center" wrapText="1"/>
    </xf>
    <xf numFmtId="178" fontId="39" fillId="0" borderId="45" xfId="0" applyNumberFormat="1" applyFont="1" applyBorder="1" applyAlignment="1">
      <alignment horizontal="center" vertical="center" wrapText="1"/>
    </xf>
    <xf numFmtId="0" fontId="55" fillId="27" borderId="44" xfId="0" applyFont="1" applyFill="1" applyBorder="1" applyAlignment="1">
      <alignment horizontal="center" vertical="center" shrinkToFit="1"/>
    </xf>
    <xf numFmtId="0" fontId="55" fillId="27" borderId="0" xfId="0" applyFont="1" applyFill="1" applyAlignment="1">
      <alignment horizontal="center" vertical="center" shrinkToFit="1"/>
    </xf>
    <xf numFmtId="0" fontId="55" fillId="27" borderId="57" xfId="0" applyFont="1" applyFill="1" applyBorder="1" applyAlignment="1">
      <alignment horizontal="center" vertical="center" shrinkToFit="1"/>
    </xf>
    <xf numFmtId="0" fontId="52" fillId="27" borderId="44" xfId="0" applyFont="1" applyFill="1" applyBorder="1" applyAlignment="1">
      <alignment horizontal="right" vertical="center"/>
    </xf>
    <xf numFmtId="0" fontId="52" fillId="27" borderId="0" xfId="0" applyFont="1" applyFill="1" applyAlignment="1">
      <alignment horizontal="right" vertical="center"/>
    </xf>
    <xf numFmtId="0" fontId="52" fillId="27" borderId="57" xfId="0" applyFont="1" applyFill="1" applyBorder="1" applyAlignment="1">
      <alignment horizontal="right" vertical="center"/>
    </xf>
    <xf numFmtId="0" fontId="53" fillId="27" borderId="44" xfId="0" applyFont="1" applyFill="1" applyBorder="1" applyAlignment="1">
      <alignment horizontal="center" vertical="center" shrinkToFit="1"/>
    </xf>
    <xf numFmtId="0" fontId="53" fillId="27" borderId="0" xfId="0" applyFont="1" applyFill="1" applyAlignment="1">
      <alignment horizontal="center" vertical="center" shrinkToFit="1"/>
    </xf>
    <xf numFmtId="0" fontId="53" fillId="27" borderId="57" xfId="0" applyFont="1" applyFill="1" applyBorder="1" applyAlignment="1">
      <alignment horizontal="center" vertical="center" shrinkToFit="1"/>
    </xf>
    <xf numFmtId="178" fontId="39" fillId="0" borderId="63" xfId="0" applyNumberFormat="1" applyFont="1" applyBorder="1" applyAlignment="1">
      <alignment horizontal="center" vertical="center" wrapText="1"/>
    </xf>
    <xf numFmtId="0" fontId="51" fillId="27" borderId="105" xfId="0" applyFont="1" applyFill="1" applyBorder="1" applyAlignment="1">
      <alignment horizontal="right" vertical="center" shrinkToFit="1"/>
    </xf>
    <xf numFmtId="0" fontId="51" fillId="27" borderId="54" xfId="0" applyFont="1" applyFill="1" applyBorder="1" applyAlignment="1">
      <alignment horizontal="right" vertical="center" shrinkToFit="1"/>
    </xf>
    <xf numFmtId="0" fontId="51" fillId="27" borderId="58" xfId="0" applyFont="1" applyFill="1" applyBorder="1" applyAlignment="1">
      <alignment horizontal="right" vertical="center" shrinkToFit="1"/>
    </xf>
    <xf numFmtId="0" fontId="45" fillId="0" borderId="95" xfId="0" applyFont="1" applyBorder="1" applyAlignment="1">
      <alignment horizontal="center" vertical="center" shrinkToFit="1"/>
    </xf>
    <xf numFmtId="0" fontId="45" fillId="0" borderId="46" xfId="0" applyFont="1" applyBorder="1" applyAlignment="1">
      <alignment horizontal="center" vertical="center" shrinkToFit="1"/>
    </xf>
    <xf numFmtId="0" fontId="45" fillId="0" borderId="44" xfId="0" applyFont="1" applyBorder="1" applyAlignment="1">
      <alignment horizontal="center" vertical="center"/>
    </xf>
    <xf numFmtId="0" fontId="45" fillId="0" borderId="57" xfId="0" applyFont="1" applyBorder="1" applyAlignment="1">
      <alignment horizontal="center" vertical="center"/>
    </xf>
    <xf numFmtId="0" fontId="55" fillId="27" borderId="44" xfId="0" applyFont="1" applyFill="1" applyBorder="1" applyAlignment="1">
      <alignment horizontal="center" vertical="center" wrapText="1"/>
    </xf>
    <xf numFmtId="0" fontId="55" fillId="27" borderId="0" xfId="0" applyFont="1" applyFill="1" applyAlignment="1">
      <alignment horizontal="center" vertical="center" wrapText="1"/>
    </xf>
    <xf numFmtId="0" fontId="55" fillId="27" borderId="57" xfId="0" applyFont="1" applyFill="1" applyBorder="1" applyAlignment="1">
      <alignment horizontal="center" vertical="center" wrapText="1"/>
    </xf>
    <xf numFmtId="0" fontId="45" fillId="0" borderId="56" xfId="0" applyFont="1" applyBorder="1" applyAlignment="1">
      <alignment horizontal="center" vertical="center" wrapText="1"/>
    </xf>
    <xf numFmtId="0" fontId="54" fillId="27" borderId="44" xfId="0" applyFont="1" applyFill="1" applyBorder="1" applyAlignment="1">
      <alignment horizontal="center" vertical="center" shrinkToFit="1"/>
    </xf>
    <xf numFmtId="0" fontId="54" fillId="27" borderId="0" xfId="0" applyFont="1" applyFill="1" applyAlignment="1">
      <alignment horizontal="center" vertical="center" shrinkToFit="1"/>
    </xf>
    <xf numFmtId="0" fontId="54" fillId="27" borderId="57" xfId="0" applyFont="1" applyFill="1" applyBorder="1" applyAlignment="1">
      <alignment horizontal="center" vertical="center" shrinkToFit="1"/>
    </xf>
    <xf numFmtId="0" fontId="45" fillId="0" borderId="57" xfId="0" applyFont="1" applyBorder="1" applyAlignment="1">
      <alignment horizontal="center" vertical="center" shrinkToFit="1"/>
    </xf>
    <xf numFmtId="0" fontId="56" fillId="0" borderId="49" xfId="0" applyFont="1" applyBorder="1" applyAlignment="1">
      <alignment horizontal="center" vertical="center" shrinkToFit="1"/>
    </xf>
    <xf numFmtId="0" fontId="56" fillId="0" borderId="59" xfId="0" applyFont="1" applyBorder="1" applyAlignment="1">
      <alignment horizontal="center" vertical="center" shrinkToFit="1"/>
    </xf>
    <xf numFmtId="0" fontId="56" fillId="0" borderId="50" xfId="0" applyFont="1" applyBorder="1" applyAlignment="1">
      <alignment horizontal="center" vertical="center" shrinkToFit="1"/>
    </xf>
    <xf numFmtId="0" fontId="45" fillId="0" borderId="52" xfId="0" applyFont="1" applyBorder="1" applyAlignment="1">
      <alignment horizontal="center" vertical="center" shrinkToFit="1"/>
    </xf>
    <xf numFmtId="0" fontId="45" fillId="0" borderId="44" xfId="0" applyFont="1" applyBorder="1" applyAlignment="1">
      <alignment horizontal="center" vertical="center" shrinkToFit="1"/>
    </xf>
    <xf numFmtId="0" fontId="45" fillId="0" borderId="55" xfId="0" applyFont="1" applyBorder="1" applyAlignment="1">
      <alignment horizontal="center" vertical="center" shrinkToFit="1"/>
    </xf>
    <xf numFmtId="0" fontId="45" fillId="0" borderId="56" xfId="0" applyFont="1" applyBorder="1" applyAlignment="1">
      <alignment horizontal="center" vertical="center" shrinkToFit="1"/>
    </xf>
    <xf numFmtId="0" fontId="45" fillId="0" borderId="55" xfId="0" applyFont="1" applyBorder="1" applyAlignment="1">
      <alignment horizontal="center" vertical="center" wrapText="1"/>
    </xf>
    <xf numFmtId="0" fontId="45" fillId="0" borderId="47" xfId="0" applyFont="1" applyBorder="1" applyAlignment="1">
      <alignment horizontal="center" vertical="center" shrinkToFit="1"/>
    </xf>
    <xf numFmtId="0" fontId="45" fillId="0" borderId="48" xfId="0" applyFont="1" applyBorder="1" applyAlignment="1">
      <alignment horizontal="center" vertical="center" shrinkToFit="1"/>
    </xf>
    <xf numFmtId="0" fontId="57" fillId="29" borderId="53" xfId="0" applyFont="1" applyFill="1" applyBorder="1" applyAlignment="1">
      <alignment horizontal="left" vertical="center" shrinkToFit="1"/>
    </xf>
    <xf numFmtId="0" fontId="57" fillId="29" borderId="0" xfId="0" applyFont="1" applyFill="1" applyAlignment="1">
      <alignment horizontal="left" vertical="center" shrinkToFit="1"/>
    </xf>
    <xf numFmtId="0" fontId="57" fillId="29" borderId="52" xfId="0" applyFont="1" applyFill="1" applyBorder="1" applyAlignment="1">
      <alignment horizontal="left" vertical="center" shrinkToFit="1"/>
    </xf>
    <xf numFmtId="0" fontId="58" fillId="29" borderId="53" xfId="0" applyFont="1" applyFill="1" applyBorder="1" applyAlignment="1">
      <alignment horizontal="left" vertical="center"/>
    </xf>
    <xf numFmtId="0" fontId="58" fillId="29" borderId="0" xfId="0" applyFont="1" applyFill="1" applyAlignment="1">
      <alignment horizontal="left" vertical="center"/>
    </xf>
    <xf numFmtId="0" fontId="58" fillId="29" borderId="52" xfId="0" applyFont="1" applyFill="1" applyBorder="1" applyAlignment="1">
      <alignment horizontal="left" vertical="center"/>
    </xf>
    <xf numFmtId="0" fontId="58" fillId="29" borderId="53" xfId="0" applyFont="1" applyFill="1" applyBorder="1" applyAlignment="1">
      <alignment horizontal="left" vertical="center" shrinkToFit="1"/>
    </xf>
    <xf numFmtId="0" fontId="58" fillId="29" borderId="0" xfId="0" applyFont="1" applyFill="1" applyAlignment="1">
      <alignment horizontal="left" vertical="center" shrinkToFit="1"/>
    </xf>
    <xf numFmtId="0" fontId="58" fillId="29" borderId="52" xfId="0" applyFont="1" applyFill="1" applyBorder="1" applyAlignment="1">
      <alignment horizontal="left" vertical="center" shrinkToFit="1"/>
    </xf>
    <xf numFmtId="0" fontId="45" fillId="0" borderId="72" xfId="0" applyFont="1" applyBorder="1" applyAlignment="1">
      <alignment horizontal="center" vertical="center" wrapText="1"/>
    </xf>
    <xf numFmtId="0" fontId="45" fillId="0" borderId="51" xfId="0" applyFont="1" applyBorder="1" applyAlignment="1">
      <alignment horizontal="center" vertical="center" shrinkToFit="1"/>
    </xf>
    <xf numFmtId="0" fontId="54" fillId="28" borderId="53" xfId="0" applyFont="1" applyFill="1" applyBorder="1" applyAlignment="1">
      <alignment horizontal="center" vertical="center" shrinkToFit="1"/>
    </xf>
    <xf numFmtId="0" fontId="54" fillId="28" borderId="0" xfId="0" applyFont="1" applyFill="1" applyAlignment="1">
      <alignment horizontal="center" vertical="center" shrinkToFit="1"/>
    </xf>
    <xf numFmtId="0" fontId="54" fillId="28" borderId="52" xfId="0" applyFont="1" applyFill="1" applyBorder="1" applyAlignment="1">
      <alignment horizontal="center" vertical="center" shrinkToFit="1"/>
    </xf>
    <xf numFmtId="0" fontId="55" fillId="28" borderId="53" xfId="0" applyFont="1" applyFill="1" applyBorder="1" applyAlignment="1">
      <alignment horizontal="center" vertical="center" wrapText="1"/>
    </xf>
    <xf numFmtId="0" fontId="55" fillId="28" borderId="0" xfId="0" applyFont="1" applyFill="1" applyAlignment="1">
      <alignment horizontal="center" vertical="center" wrapText="1"/>
    </xf>
    <xf numFmtId="0" fontId="55" fillId="28" borderId="52" xfId="0" applyFont="1" applyFill="1" applyBorder="1" applyAlignment="1">
      <alignment horizontal="center" vertical="center" wrapText="1"/>
    </xf>
    <xf numFmtId="0" fontId="55" fillId="28" borderId="53" xfId="0" applyFont="1" applyFill="1" applyBorder="1" applyAlignment="1">
      <alignment horizontal="center" vertical="center" shrinkToFit="1"/>
    </xf>
    <xf numFmtId="0" fontId="55" fillId="28" borderId="0" xfId="0" applyFont="1" applyFill="1" applyAlignment="1">
      <alignment horizontal="center" vertical="center" shrinkToFit="1"/>
    </xf>
    <xf numFmtId="0" fontId="55" fillId="28" borderId="52" xfId="0" applyFont="1" applyFill="1" applyBorder="1" applyAlignment="1">
      <alignment horizontal="center" vertical="center" shrinkToFit="1"/>
    </xf>
    <xf numFmtId="0" fontId="59" fillId="29" borderId="53" xfId="0" applyFont="1" applyFill="1" applyBorder="1" applyAlignment="1">
      <alignment horizontal="center" vertical="center" shrinkToFit="1"/>
    </xf>
    <xf numFmtId="0" fontId="59" fillId="29" borderId="0" xfId="0" applyFont="1" applyFill="1" applyAlignment="1">
      <alignment horizontal="center" vertical="center" shrinkToFit="1"/>
    </xf>
    <xf numFmtId="0" fontId="59" fillId="29" borderId="52" xfId="0" applyFont="1" applyFill="1" applyBorder="1" applyAlignment="1">
      <alignment horizontal="center" vertical="center" shrinkToFit="1"/>
    </xf>
    <xf numFmtId="0" fontId="45" fillId="0" borderId="72" xfId="0" applyFont="1" applyBorder="1" applyAlignment="1">
      <alignment horizontal="center" vertical="center" shrinkToFit="1"/>
    </xf>
    <xf numFmtId="178" fontId="40" fillId="0" borderId="102" xfId="0" applyNumberFormat="1" applyFont="1" applyBorder="1" applyAlignment="1">
      <alignment horizontal="center" vertical="center" wrapText="1"/>
    </xf>
    <xf numFmtId="178" fontId="40" fillId="0" borderId="84" xfId="0" applyNumberFormat="1" applyFont="1" applyBorder="1" applyAlignment="1">
      <alignment horizontal="center" vertical="center" wrapText="1"/>
    </xf>
    <xf numFmtId="0" fontId="44" fillId="0" borderId="44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6" fillId="0" borderId="44" xfId="0" applyFont="1" applyBorder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47" fillId="0" borderId="44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48" fillId="0" borderId="44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50" fillId="0" borderId="44" xfId="0" applyFont="1" applyBorder="1" applyAlignment="1">
      <alignment horizontal="left" wrapText="1"/>
    </xf>
    <xf numFmtId="0" fontId="50" fillId="0" borderId="0" xfId="0" applyFont="1" applyAlignment="1">
      <alignment horizontal="left" wrapText="1"/>
    </xf>
    <xf numFmtId="0" fontId="50" fillId="0" borderId="57" xfId="0" applyFont="1" applyBorder="1" applyAlignment="1">
      <alignment horizontal="left" wrapText="1"/>
    </xf>
    <xf numFmtId="0" fontId="42" fillId="0" borderId="44" xfId="0" applyFont="1" applyBorder="1" applyAlignment="1">
      <alignment horizontal="center" wrapText="1"/>
    </xf>
    <xf numFmtId="0" fontId="42" fillId="0" borderId="0" xfId="0" applyFont="1" applyAlignment="1">
      <alignment horizontal="center" wrapText="1"/>
    </xf>
    <xf numFmtId="0" fontId="42" fillId="0" borderId="57" xfId="0" applyFont="1" applyBorder="1" applyAlignment="1">
      <alignment horizontal="center" wrapText="1"/>
    </xf>
    <xf numFmtId="0" fontId="42" fillId="0" borderId="61" xfId="0" applyFont="1" applyBorder="1" applyAlignment="1">
      <alignment horizontal="center" wrapText="1"/>
    </xf>
    <xf numFmtId="0" fontId="42" fillId="0" borderId="32" xfId="0" applyFont="1" applyBorder="1" applyAlignment="1">
      <alignment horizontal="center" wrapText="1"/>
    </xf>
    <xf numFmtId="0" fontId="42" fillId="0" borderId="104" xfId="0" applyFont="1" applyBorder="1" applyAlignment="1">
      <alignment horizontal="center" wrapText="1"/>
    </xf>
    <xf numFmtId="0" fontId="45" fillId="0" borderId="91" xfId="0" applyFont="1" applyBorder="1" applyAlignment="1">
      <alignment horizontal="center" vertical="center" shrinkToFit="1"/>
    </xf>
    <xf numFmtId="0" fontId="50" fillId="28" borderId="42" xfId="0" applyFont="1" applyFill="1" applyBorder="1" applyAlignment="1">
      <alignment horizontal="right" vertical="center" shrinkToFit="1"/>
    </xf>
    <xf numFmtId="0" fontId="50" fillId="28" borderId="54" xfId="0" applyFont="1" applyFill="1" applyBorder="1" applyAlignment="1">
      <alignment horizontal="right" vertical="center" shrinkToFit="1"/>
    </xf>
    <xf numFmtId="0" fontId="50" fillId="28" borderId="71" xfId="0" applyFont="1" applyFill="1" applyBorder="1" applyAlignment="1">
      <alignment horizontal="right" vertical="center" shrinkToFit="1"/>
    </xf>
    <xf numFmtId="0" fontId="52" fillId="28" borderId="53" xfId="0" applyFont="1" applyFill="1" applyBorder="1" applyAlignment="1">
      <alignment horizontal="right" vertical="center"/>
    </xf>
    <xf numFmtId="0" fontId="52" fillId="28" borderId="0" xfId="0" applyFont="1" applyFill="1" applyAlignment="1">
      <alignment horizontal="right" vertical="center"/>
    </xf>
    <xf numFmtId="0" fontId="52" fillId="28" borderId="52" xfId="0" applyFont="1" applyFill="1" applyBorder="1" applyAlignment="1">
      <alignment horizontal="right" vertical="center"/>
    </xf>
    <xf numFmtId="0" fontId="53" fillId="28" borderId="53" xfId="0" applyFont="1" applyFill="1" applyBorder="1" applyAlignment="1">
      <alignment horizontal="center" vertical="center" shrinkToFit="1"/>
    </xf>
    <xf numFmtId="0" fontId="53" fillId="28" borderId="0" xfId="0" applyFont="1" applyFill="1" applyAlignment="1">
      <alignment horizontal="center" vertical="center" shrinkToFit="1"/>
    </xf>
    <xf numFmtId="0" fontId="53" fillId="28" borderId="52" xfId="0" applyFont="1" applyFill="1" applyBorder="1" applyAlignment="1">
      <alignment horizontal="center" vertical="center" shrinkToFit="1"/>
    </xf>
    <xf numFmtId="0" fontId="57" fillId="29" borderId="53" xfId="0" applyFont="1" applyFill="1" applyBorder="1" applyAlignment="1">
      <alignment horizontal="center" vertical="center" shrinkToFit="1"/>
    </xf>
    <xf numFmtId="0" fontId="57" fillId="29" borderId="0" xfId="0" applyFont="1" applyFill="1" applyAlignment="1">
      <alignment horizontal="center" vertical="center" shrinkToFit="1"/>
    </xf>
    <xf numFmtId="0" fontId="57" fillId="29" borderId="52" xfId="0" applyFont="1" applyFill="1" applyBorder="1" applyAlignment="1">
      <alignment horizontal="center" vertical="center" shrinkToFit="1"/>
    </xf>
    <xf numFmtId="0" fontId="57" fillId="29" borderId="53" xfId="0" applyFont="1" applyFill="1" applyBorder="1" applyAlignment="1">
      <alignment horizontal="center" vertical="center" wrapText="1"/>
    </xf>
    <xf numFmtId="0" fontId="57" fillId="29" borderId="0" xfId="0" applyFont="1" applyFill="1" applyAlignment="1">
      <alignment horizontal="center" vertical="center" wrapText="1"/>
    </xf>
    <xf numFmtId="0" fontId="57" fillId="29" borderId="52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9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69" xfId="0" applyFont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2" fillId="0" borderId="29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6" fillId="0" borderId="32" xfId="0" applyFont="1" applyBorder="1" applyAlignment="1">
      <alignment horizontal="left" shrinkToFit="1"/>
    </xf>
    <xf numFmtId="0" fontId="22" fillId="0" borderId="70" xfId="0" applyFont="1" applyBorder="1" applyAlignment="1">
      <alignment horizontal="center" vertical="center" wrapText="1" shrinkToFit="1"/>
    </xf>
    <xf numFmtId="0" fontId="21" fillId="0" borderId="25" xfId="0" applyFont="1" applyBorder="1" applyAlignment="1">
      <alignment horizontal="center" vertical="center" textRotation="180" shrinkToFit="1"/>
    </xf>
    <xf numFmtId="0" fontId="21" fillId="0" borderId="0" xfId="0" applyFont="1" applyAlignment="1">
      <alignment horizontal="right" vertical="top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4" fillId="0" borderId="29" xfId="0" applyFont="1" applyBorder="1" applyAlignment="1">
      <alignment horizontal="center" vertical="center" wrapText="1" shrinkToFit="1"/>
    </xf>
    <xf numFmtId="0" fontId="34" fillId="0" borderId="20" xfId="0" applyFont="1" applyBorder="1" applyAlignment="1">
      <alignment horizontal="center" vertical="center" wrapText="1" shrinkToFit="1"/>
    </xf>
    <xf numFmtId="0" fontId="34" fillId="0" borderId="25" xfId="0" applyFont="1" applyBorder="1" applyAlignment="1">
      <alignment horizontal="center" vertical="center" wrapText="1" shrinkToFit="1"/>
    </xf>
    <xf numFmtId="0" fontId="29" fillId="0" borderId="87" xfId="0" applyFont="1" applyBorder="1" applyAlignment="1">
      <alignment horizontal="left" shrinkToFit="1"/>
    </xf>
    <xf numFmtId="0" fontId="21" fillId="0" borderId="29" xfId="0" applyFont="1" applyBorder="1" applyAlignment="1">
      <alignment horizontal="center" vertical="center" textRotation="180" shrinkToFit="1"/>
    </xf>
    <xf numFmtId="0" fontId="21" fillId="0" borderId="20" xfId="0" applyFont="1" applyBorder="1" applyAlignment="1">
      <alignment horizontal="center" vertical="center" textRotation="180" shrinkToFit="1"/>
    </xf>
    <xf numFmtId="0" fontId="27" fillId="0" borderId="88" xfId="0" applyFont="1" applyBorder="1" applyAlignment="1">
      <alignment horizontal="center" vertical="center" textRotation="255" shrinkToFit="1"/>
    </xf>
    <xf numFmtId="0" fontId="21" fillId="0" borderId="90" xfId="0" applyFont="1" applyBorder="1" applyAlignment="1">
      <alignment horizontal="center" vertical="center" textRotation="180" shrinkToFit="1"/>
    </xf>
    <xf numFmtId="0" fontId="21" fillId="0" borderId="84" xfId="0" applyFont="1" applyBorder="1" applyAlignment="1">
      <alignment horizontal="right" vertical="top"/>
    </xf>
    <xf numFmtId="0" fontId="21" fillId="0" borderId="89" xfId="0" applyFont="1" applyBorder="1" applyAlignment="1">
      <alignment horizontal="center" vertical="center" textRotation="180" shrinkToFit="1"/>
    </xf>
    <xf numFmtId="0" fontId="56" fillId="0" borderId="53" xfId="0" applyFont="1" applyBorder="1" applyAlignment="1">
      <alignment horizontal="center" vertical="center" shrinkToFit="1"/>
    </xf>
    <xf numFmtId="0" fontId="56" fillId="0" borderId="0" xfId="0" applyFont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FF99CC"/>
      <color rgb="FF008000"/>
      <color rgb="FF6600FF"/>
      <color rgb="FFFF3399"/>
      <color rgb="FF00CC00"/>
      <color rgb="FFFF9933"/>
      <color rgb="FFCC66FF"/>
      <color rgb="FF66FF33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10" Type="http://schemas.openxmlformats.org/officeDocument/2006/relationships/image" Target="../media/image9.jpeg"/><Relationship Id="rId4" Type="http://schemas.openxmlformats.org/officeDocument/2006/relationships/image" Target="../media/image4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484414</xdr:colOff>
      <xdr:row>4</xdr:row>
      <xdr:rowOff>195943</xdr:rowOff>
    </xdr:from>
    <xdr:to>
      <xdr:col>6</xdr:col>
      <xdr:colOff>97971</xdr:colOff>
      <xdr:row>6</xdr:row>
      <xdr:rowOff>88448</xdr:rowOff>
    </xdr:to>
    <xdr:sp macro="" textlink="">
      <xdr:nvSpPr>
        <xdr:cNvPr id="11" name="WordArt 243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28157" y="1164772"/>
          <a:ext cx="1801585" cy="393247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10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(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早餐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)</a:t>
          </a:r>
          <a:endParaRPr lang="zh-TW" altLang="en-US" sz="3600" kern="10" spc="0">
            <a:ln>
              <a:noFill/>
            </a:ln>
            <a:solidFill>
              <a:srgbClr val="FF3399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華康POP1體W9(P)" panose="040B0900000000000000" pitchFamily="82" charset="-120"/>
            <a:ea typeface="華康POP1體W9(P)" panose="040B0900000000000000" pitchFamily="82" charset="-120"/>
          </a:endParaRPr>
        </a:p>
      </xdr:txBody>
    </xdr:sp>
    <xdr:clientData/>
  </xdr:twoCellAnchor>
  <xdr:twoCellAnchor>
    <xdr:from>
      <xdr:col>3</xdr:col>
      <xdr:colOff>570140</xdr:colOff>
      <xdr:row>2</xdr:row>
      <xdr:rowOff>106135</xdr:rowOff>
    </xdr:from>
    <xdr:to>
      <xdr:col>6</xdr:col>
      <xdr:colOff>208191</xdr:colOff>
      <xdr:row>3</xdr:row>
      <xdr:rowOff>228600</xdr:rowOff>
    </xdr:to>
    <xdr:sp macro="" textlink="">
      <xdr:nvSpPr>
        <xdr:cNvPr id="24" name="WordArt 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13883" y="574221"/>
          <a:ext cx="1826079" cy="372836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 editAs="oneCell">
    <xdr:from>
      <xdr:col>1</xdr:col>
      <xdr:colOff>54428</xdr:colOff>
      <xdr:row>1</xdr:row>
      <xdr:rowOff>119742</xdr:rowOff>
    </xdr:from>
    <xdr:to>
      <xdr:col>3</xdr:col>
      <xdr:colOff>330572</xdr:colOff>
      <xdr:row>6</xdr:row>
      <xdr:rowOff>21770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8CB718F2-E5AB-4D88-8129-5A13136BB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" y="337456"/>
          <a:ext cx="1734830" cy="1153885"/>
        </a:xfrm>
        <a:prstGeom prst="rect">
          <a:avLst/>
        </a:prstGeom>
      </xdr:spPr>
    </xdr:pic>
    <xdr:clientData/>
  </xdr:twoCellAnchor>
  <xdr:oneCellAnchor>
    <xdr:from>
      <xdr:col>6</xdr:col>
      <xdr:colOff>90896</xdr:colOff>
      <xdr:row>5</xdr:row>
      <xdr:rowOff>43543</xdr:rowOff>
    </xdr:from>
    <xdr:ext cx="1860550" cy="664029"/>
    <xdr:pic>
      <xdr:nvPicPr>
        <xdr:cNvPr id="7" name="圖片 6">
          <a:extLst>
            <a:ext uri="{FF2B5EF4-FFF2-40B4-BE49-F238E27FC236}">
              <a16:creationId xmlns:a16="http://schemas.microsoft.com/office/drawing/2014/main" id="{47142FBB-83F4-4444-BA66-0B8CA33A66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3922667" y="1665514"/>
          <a:ext cx="1860550" cy="664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592910</xdr:colOff>
      <xdr:row>2</xdr:row>
      <xdr:rowOff>71830</xdr:rowOff>
    </xdr:from>
    <xdr:ext cx="701040" cy="668039"/>
    <xdr:pic>
      <xdr:nvPicPr>
        <xdr:cNvPr id="10" name="圖片 9">
          <a:extLst>
            <a:ext uri="{FF2B5EF4-FFF2-40B4-BE49-F238E27FC236}">
              <a16:creationId xmlns:a16="http://schemas.microsoft.com/office/drawing/2014/main" id="{D33A2612-9CA7-4C98-B88C-8EF770262F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5154024" y="539916"/>
          <a:ext cx="701040" cy="668039"/>
        </a:xfrm>
        <a:prstGeom prst="rect">
          <a:avLst/>
        </a:prstGeom>
      </xdr:spPr>
    </xdr:pic>
    <xdr:clientData/>
  </xdr:oneCellAnchor>
  <xdr:twoCellAnchor editAs="oneCell">
    <xdr:from>
      <xdr:col>1</xdr:col>
      <xdr:colOff>93651</xdr:colOff>
      <xdr:row>10</xdr:row>
      <xdr:rowOff>152401</xdr:rowOff>
    </xdr:from>
    <xdr:to>
      <xdr:col>3</xdr:col>
      <xdr:colOff>576943</xdr:colOff>
      <xdr:row>18</xdr:row>
      <xdr:rowOff>57859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2DB131B3-FECB-4F38-ABA1-880F60EDD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08" y="2808515"/>
          <a:ext cx="1941978" cy="1821344"/>
        </a:xfrm>
        <a:prstGeom prst="rect">
          <a:avLst/>
        </a:prstGeom>
      </xdr:spPr>
    </xdr:pic>
    <xdr:clientData/>
  </xdr:twoCellAnchor>
  <xdr:twoCellAnchor editAs="oneCell">
    <xdr:from>
      <xdr:col>16</xdr:col>
      <xdr:colOff>547187</xdr:colOff>
      <xdr:row>10</xdr:row>
      <xdr:rowOff>84184</xdr:rowOff>
    </xdr:from>
    <xdr:to>
      <xdr:col>19</xdr:col>
      <xdr:colOff>455747</xdr:colOff>
      <xdr:row>18</xdr:row>
      <xdr:rowOff>50441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24218A16-9C55-4B27-8B2F-00204A802E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595" r="48214" b="4166"/>
        <a:stretch/>
      </xdr:blipFill>
      <xdr:spPr>
        <a:xfrm>
          <a:off x="11672387" y="2740298"/>
          <a:ext cx="2096589" cy="1882143"/>
        </a:xfrm>
        <a:prstGeom prst="rect">
          <a:avLst/>
        </a:prstGeom>
      </xdr:spPr>
    </xdr:pic>
    <xdr:clientData/>
  </xdr:twoCellAnchor>
  <xdr:twoCellAnchor editAs="oneCell">
    <xdr:from>
      <xdr:col>5</xdr:col>
      <xdr:colOff>707571</xdr:colOff>
      <xdr:row>46</xdr:row>
      <xdr:rowOff>54429</xdr:rowOff>
    </xdr:from>
    <xdr:to>
      <xdr:col>7</xdr:col>
      <xdr:colOff>722813</xdr:colOff>
      <xdr:row>48</xdr:row>
      <xdr:rowOff>1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41B2DA92-7DFF-45C5-9C34-33937FEB7F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5" t="21586" r="18565" b="75212"/>
        <a:stretch/>
      </xdr:blipFill>
      <xdr:spPr>
        <a:xfrm>
          <a:off x="3810000" y="10765972"/>
          <a:ext cx="1473927" cy="359229"/>
        </a:xfrm>
        <a:prstGeom prst="rect">
          <a:avLst/>
        </a:prstGeom>
      </xdr:spPr>
    </xdr:pic>
    <xdr:clientData/>
  </xdr:twoCellAnchor>
  <xdr:twoCellAnchor editAs="oneCell">
    <xdr:from>
      <xdr:col>1</xdr:col>
      <xdr:colOff>718457</xdr:colOff>
      <xdr:row>46</xdr:row>
      <xdr:rowOff>10886</xdr:rowOff>
    </xdr:from>
    <xdr:to>
      <xdr:col>4</xdr:col>
      <xdr:colOff>112394</xdr:colOff>
      <xdr:row>47</xdr:row>
      <xdr:rowOff>195943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C6A33FCA-38F3-4622-A476-769EDE4A98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21" t="22925" b="21917"/>
        <a:stretch/>
      </xdr:blipFill>
      <xdr:spPr>
        <a:xfrm>
          <a:off x="903514" y="10722429"/>
          <a:ext cx="1581966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438150</xdr:colOff>
      <xdr:row>29</xdr:row>
      <xdr:rowOff>55889</xdr:rowOff>
    </xdr:from>
    <xdr:to>
      <xdr:col>20</xdr:col>
      <xdr:colOff>608330</xdr:colOff>
      <xdr:row>37</xdr:row>
      <xdr:rowOff>4762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F36437DB-DE67-45AC-BBE4-CCFC8406DF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4583" b="95250" l="5167" r="94250">
                      <a14:foregroundMark x1="82417" y1="71500" x2="82417" y2="71500"/>
                      <a14:foregroundMark x1="78250" y1="71500" x2="78250" y2="71500"/>
                      <a14:foregroundMark x1="13750" y1="80250" x2="13750" y2="80250"/>
                      <a14:foregroundMark x1="21750" y1="81167" x2="21750" y2="81167"/>
                      <a14:foregroundMark x1="21583" y1="85500" x2="21583" y2="85500"/>
                      <a14:foregroundMark x1="22250" y1="87000" x2="22250" y2="87000"/>
                      <a14:foregroundMark x1="22833" y1="83833" x2="22833" y2="83833"/>
                      <a14:foregroundMark x1="23417" y1="85917" x2="23417" y2="85917"/>
                      <a14:foregroundMark x1="21417" y1="88417" x2="21417" y2="88417"/>
                      <a14:foregroundMark x1="20667" y1="81333" x2="20667" y2="81333"/>
                      <a14:foregroundMark x1="18667" y1="90500" x2="18667" y2="90500"/>
                      <a14:backgroundMark x1="17959" y1="80544" x2="17959" y2="805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1215" r="21985"/>
        <a:stretch/>
      </xdr:blipFill>
      <xdr:spPr>
        <a:xfrm>
          <a:off x="13056870" y="6929129"/>
          <a:ext cx="1633220" cy="1777673"/>
        </a:xfrm>
        <a:prstGeom prst="rect">
          <a:avLst/>
        </a:prstGeom>
      </xdr:spPr>
    </xdr:pic>
    <xdr:clientData/>
  </xdr:twoCellAnchor>
  <xdr:twoCellAnchor editAs="oneCell">
    <xdr:from>
      <xdr:col>10</xdr:col>
      <xdr:colOff>54428</xdr:colOff>
      <xdr:row>46</xdr:row>
      <xdr:rowOff>87086</xdr:rowOff>
    </xdr:from>
    <xdr:to>
      <xdr:col>12</xdr:col>
      <xdr:colOff>43542</xdr:colOff>
      <xdr:row>47</xdr:row>
      <xdr:rowOff>152400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F64FC0C8-4691-4F39-AC7A-EF5F19F5EB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58" t="80796" r="12015" b="11543"/>
        <a:stretch/>
      </xdr:blipFill>
      <xdr:spPr bwMode="auto">
        <a:xfrm>
          <a:off x="6803571" y="10689772"/>
          <a:ext cx="1447800" cy="2721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6"/>
  <sheetViews>
    <sheetView zoomScale="70" zoomScaleNormal="70" workbookViewId="0">
      <selection activeCell="N3" sqref="N3:Q3"/>
    </sheetView>
  </sheetViews>
  <sheetFormatPr defaultColWidth="9" defaultRowHeight="16.2" x14ac:dyDescent="0.3"/>
  <cols>
    <col min="1" max="1" width="2.6640625" style="64" customWidth="1"/>
    <col min="2" max="20" width="10.6640625" style="164" customWidth="1"/>
    <col min="21" max="21" width="9.44140625" style="164" customWidth="1"/>
    <col min="22" max="16384" width="9" style="64"/>
  </cols>
  <sheetData>
    <row r="1" spans="2:26" ht="16.8" thickBot="1" x14ac:dyDescent="0.35"/>
    <row r="2" spans="2:26" s="108" customFormat="1" ht="19.95" customHeight="1" x14ac:dyDescent="0.4">
      <c r="B2" s="294"/>
      <c r="C2" s="295"/>
      <c r="D2" s="295"/>
      <c r="E2" s="295"/>
      <c r="F2" s="174"/>
      <c r="G2" s="174"/>
      <c r="H2" s="174"/>
      <c r="I2" s="175"/>
      <c r="J2" s="225" t="s">
        <v>135</v>
      </c>
      <c r="K2" s="225"/>
      <c r="L2" s="225"/>
      <c r="M2" s="225"/>
      <c r="N2" s="225" t="s">
        <v>136</v>
      </c>
      <c r="O2" s="225"/>
      <c r="P2" s="225"/>
      <c r="Q2" s="230"/>
      <c r="R2" s="225" t="s">
        <v>137</v>
      </c>
      <c r="S2" s="225"/>
      <c r="T2" s="225"/>
      <c r="U2" s="233"/>
    </row>
    <row r="3" spans="2:26" s="192" customFormat="1" ht="19.95" customHeight="1" x14ac:dyDescent="0.55000000000000004">
      <c r="B3" s="296"/>
      <c r="C3" s="297"/>
      <c r="D3" s="297"/>
      <c r="E3" s="297"/>
      <c r="F3" s="193"/>
      <c r="G3" s="193"/>
      <c r="H3" s="193"/>
      <c r="I3" s="194"/>
      <c r="J3" s="210" t="s">
        <v>118</v>
      </c>
      <c r="K3" s="211"/>
      <c r="L3" s="211"/>
      <c r="M3" s="211"/>
      <c r="N3" s="355" t="s">
        <v>225</v>
      </c>
      <c r="O3" s="356"/>
      <c r="P3" s="356"/>
      <c r="Q3" s="356"/>
      <c r="R3" s="210" t="s">
        <v>205</v>
      </c>
      <c r="S3" s="211"/>
      <c r="T3" s="211"/>
      <c r="U3" s="263"/>
    </row>
    <row r="4" spans="2:26" s="192" customFormat="1" ht="19.95" customHeight="1" x14ac:dyDescent="0.55000000000000004">
      <c r="B4" s="298"/>
      <c r="C4" s="299"/>
      <c r="D4" s="299"/>
      <c r="E4" s="299"/>
      <c r="F4" s="193"/>
      <c r="G4" s="193"/>
      <c r="H4" s="193"/>
      <c r="I4" s="194"/>
      <c r="J4" s="217" t="s">
        <v>117</v>
      </c>
      <c r="K4" s="218"/>
      <c r="L4" s="218"/>
      <c r="M4" s="218"/>
      <c r="N4" s="217" t="s">
        <v>201</v>
      </c>
      <c r="O4" s="218"/>
      <c r="P4" s="218"/>
      <c r="Q4" s="218"/>
      <c r="R4" s="217" t="s">
        <v>206</v>
      </c>
      <c r="S4" s="218"/>
      <c r="T4" s="218"/>
      <c r="U4" s="219"/>
    </row>
    <row r="5" spans="2:26" s="192" customFormat="1" ht="19.95" customHeight="1" x14ac:dyDescent="0.55000000000000004">
      <c r="B5" s="300"/>
      <c r="C5" s="301"/>
      <c r="D5" s="301"/>
      <c r="E5" s="301"/>
      <c r="F5" s="193"/>
      <c r="G5" s="193"/>
      <c r="H5" s="193"/>
      <c r="I5" s="194"/>
      <c r="J5" s="217" t="s">
        <v>159</v>
      </c>
      <c r="K5" s="218"/>
      <c r="L5" s="218"/>
      <c r="M5" s="218"/>
      <c r="N5" s="210"/>
      <c r="O5" s="211"/>
      <c r="P5" s="211"/>
      <c r="Q5" s="211"/>
      <c r="R5" s="210"/>
      <c r="S5" s="211"/>
      <c r="T5" s="211"/>
      <c r="U5" s="263"/>
    </row>
    <row r="6" spans="2:26" s="192" customFormat="1" ht="19.95" customHeight="1" x14ac:dyDescent="0.55000000000000004">
      <c r="B6" s="302"/>
      <c r="C6" s="303"/>
      <c r="D6" s="303"/>
      <c r="E6" s="303"/>
      <c r="F6" s="193"/>
      <c r="G6" s="193"/>
      <c r="H6" s="193"/>
      <c r="I6" s="194"/>
      <c r="N6" s="210"/>
      <c r="O6" s="211"/>
      <c r="P6" s="211"/>
      <c r="Q6" s="211"/>
      <c r="R6" s="210"/>
      <c r="S6" s="211"/>
      <c r="T6" s="211"/>
      <c r="U6" s="263"/>
    </row>
    <row r="7" spans="2:26" s="192" customFormat="1" ht="19.95" customHeight="1" x14ac:dyDescent="0.55000000000000004">
      <c r="B7" s="195"/>
      <c r="C7" s="196"/>
      <c r="D7" s="196"/>
      <c r="E7" s="196"/>
      <c r="F7" s="193"/>
      <c r="G7" s="193"/>
      <c r="H7" s="193"/>
      <c r="I7" s="194"/>
      <c r="J7" s="208"/>
      <c r="K7" s="209"/>
      <c r="L7" s="209"/>
      <c r="M7" s="209"/>
      <c r="N7" s="208"/>
      <c r="O7" s="209"/>
      <c r="P7" s="209"/>
      <c r="Q7" s="209"/>
      <c r="R7" s="208"/>
      <c r="S7" s="209"/>
      <c r="T7" s="209"/>
      <c r="U7" s="220"/>
      <c r="W7" s="211"/>
      <c r="X7" s="211"/>
      <c r="Y7" s="211"/>
      <c r="Z7" s="211"/>
    </row>
    <row r="8" spans="2:26" s="192" customFormat="1" ht="19.95" customHeight="1" x14ac:dyDescent="0.55000000000000004">
      <c r="B8" s="304"/>
      <c r="C8" s="305"/>
      <c r="D8" s="305"/>
      <c r="E8" s="305"/>
      <c r="F8" s="305"/>
      <c r="G8" s="305"/>
      <c r="H8" s="305"/>
      <c r="I8" s="306"/>
      <c r="J8" s="205" t="s">
        <v>127</v>
      </c>
      <c r="K8" s="206"/>
      <c r="L8" s="206"/>
      <c r="M8" s="206"/>
      <c r="N8" s="205"/>
      <c r="O8" s="206"/>
      <c r="P8" s="206"/>
      <c r="Q8" s="215"/>
      <c r="R8" s="205" t="s">
        <v>100</v>
      </c>
      <c r="S8" s="206"/>
      <c r="T8" s="206"/>
      <c r="U8" s="207"/>
      <c r="W8" s="218"/>
      <c r="X8" s="218"/>
      <c r="Y8" s="218"/>
      <c r="Z8" s="218"/>
    </row>
    <row r="9" spans="2:26" s="68" customFormat="1" ht="12.9" customHeight="1" x14ac:dyDescent="0.25">
      <c r="B9" s="307" t="s">
        <v>158</v>
      </c>
      <c r="C9" s="308"/>
      <c r="D9" s="308"/>
      <c r="E9" s="308"/>
      <c r="F9" s="308"/>
      <c r="G9" s="308"/>
      <c r="H9" s="308"/>
      <c r="I9" s="309"/>
      <c r="J9" s="147" t="s">
        <v>42</v>
      </c>
      <c r="K9" s="148">
        <f>第一週明細!W28</f>
        <v>371.5</v>
      </c>
      <c r="L9" s="147" t="s">
        <v>9</v>
      </c>
      <c r="M9" s="153">
        <f>第一週明細!W24</f>
        <v>7.5</v>
      </c>
      <c r="N9" s="147" t="s">
        <v>61</v>
      </c>
      <c r="O9" s="148">
        <f>第一週明細!W36</f>
        <v>448.9</v>
      </c>
      <c r="P9" s="147" t="s">
        <v>9</v>
      </c>
      <c r="Q9" s="149">
        <f>第一週明細!W32</f>
        <v>8.5</v>
      </c>
      <c r="R9" s="166" t="s">
        <v>42</v>
      </c>
      <c r="S9" s="165">
        <f>第一週明細!W44</f>
        <v>378.8</v>
      </c>
      <c r="T9" s="166" t="s">
        <v>45</v>
      </c>
      <c r="U9" s="169">
        <f>第一週明細!W40</f>
        <v>1.2</v>
      </c>
      <c r="W9" s="221"/>
      <c r="X9" s="221"/>
      <c r="Y9" s="221"/>
      <c r="Z9" s="221"/>
    </row>
    <row r="10" spans="2:26" s="68" customFormat="1" ht="12" customHeight="1" thickBot="1" x14ac:dyDescent="0.3">
      <c r="B10" s="310"/>
      <c r="C10" s="311"/>
      <c r="D10" s="311"/>
      <c r="E10" s="311"/>
      <c r="F10" s="311"/>
      <c r="G10" s="311"/>
      <c r="H10" s="311"/>
      <c r="I10" s="312"/>
      <c r="J10" s="150" t="s">
        <v>7</v>
      </c>
      <c r="K10" s="151">
        <f>第一週明細!W22</f>
        <v>63</v>
      </c>
      <c r="L10" s="150" t="s">
        <v>11</v>
      </c>
      <c r="M10" s="155">
        <f>第一週明細!W26</f>
        <v>13</v>
      </c>
      <c r="N10" s="150" t="s">
        <v>7</v>
      </c>
      <c r="O10" s="151">
        <f>第一週明細!W30</f>
        <v>76.5</v>
      </c>
      <c r="P10" s="150" t="s">
        <v>11</v>
      </c>
      <c r="Q10" s="151">
        <f>第一週明細!W34</f>
        <v>16.600000000000001</v>
      </c>
      <c r="R10" s="171" t="s">
        <v>41</v>
      </c>
      <c r="S10" s="170">
        <f>第一週明細!W38</f>
        <v>81.599999999999994</v>
      </c>
      <c r="T10" s="171" t="s">
        <v>43</v>
      </c>
      <c r="U10" s="173">
        <f>第一週明細!W42</f>
        <v>10.4</v>
      </c>
      <c r="W10" s="221"/>
      <c r="X10" s="221"/>
      <c r="Y10" s="221"/>
      <c r="Z10" s="221"/>
    </row>
    <row r="11" spans="2:26" s="108" customFormat="1" ht="19.95" customHeight="1" x14ac:dyDescent="0.4">
      <c r="B11" s="244" t="s">
        <v>138</v>
      </c>
      <c r="C11" s="231"/>
      <c r="D11" s="231"/>
      <c r="E11" s="234"/>
      <c r="F11" s="230" t="s">
        <v>139</v>
      </c>
      <c r="G11" s="231"/>
      <c r="H11" s="231"/>
      <c r="I11" s="234"/>
      <c r="J11" s="225" t="s">
        <v>140</v>
      </c>
      <c r="K11" s="225"/>
      <c r="L11" s="225"/>
      <c r="M11" s="230"/>
      <c r="N11" s="225" t="s">
        <v>141</v>
      </c>
      <c r="O11" s="225"/>
      <c r="P11" s="225"/>
      <c r="Q11" s="225"/>
      <c r="R11" s="225" t="s">
        <v>142</v>
      </c>
      <c r="S11" s="225"/>
      <c r="T11" s="225"/>
      <c r="U11" s="233"/>
      <c r="W11" s="222"/>
      <c r="X11" s="222"/>
      <c r="Y11" s="222"/>
      <c r="Z11" s="222"/>
    </row>
    <row r="12" spans="2:26" s="192" customFormat="1" ht="19.95" customHeight="1" x14ac:dyDescent="0.55000000000000004">
      <c r="B12" s="245" t="s">
        <v>160</v>
      </c>
      <c r="C12" s="246"/>
      <c r="D12" s="246"/>
      <c r="E12" s="247"/>
      <c r="F12" s="212" t="s">
        <v>76</v>
      </c>
      <c r="G12" s="213"/>
      <c r="H12" s="213"/>
      <c r="I12" s="223"/>
      <c r="J12" s="211" t="s">
        <v>213</v>
      </c>
      <c r="K12" s="211"/>
      <c r="L12" s="211"/>
      <c r="M12" s="211"/>
      <c r="N12" s="212" t="s">
        <v>162</v>
      </c>
      <c r="O12" s="213"/>
      <c r="P12" s="213"/>
      <c r="Q12" s="223"/>
      <c r="R12" s="314" t="s">
        <v>68</v>
      </c>
      <c r="S12" s="315"/>
      <c r="T12" s="315"/>
      <c r="U12" s="316"/>
    </row>
    <row r="13" spans="2:26" s="192" customFormat="1" ht="19.95" customHeight="1" x14ac:dyDescent="0.55000000000000004">
      <c r="B13" s="238" t="s">
        <v>161</v>
      </c>
      <c r="C13" s="239"/>
      <c r="D13" s="239"/>
      <c r="E13" s="240"/>
      <c r="F13" s="217" t="s">
        <v>201</v>
      </c>
      <c r="G13" s="218"/>
      <c r="H13" s="218"/>
      <c r="I13" s="251"/>
      <c r="J13" s="211" t="s">
        <v>214</v>
      </c>
      <c r="K13" s="211"/>
      <c r="L13" s="211"/>
      <c r="M13" s="259"/>
      <c r="N13" s="217" t="s">
        <v>90</v>
      </c>
      <c r="O13" s="218"/>
      <c r="P13" s="218"/>
      <c r="Q13" s="251"/>
      <c r="R13" s="317" t="s">
        <v>161</v>
      </c>
      <c r="S13" s="318"/>
      <c r="T13" s="318"/>
      <c r="U13" s="319"/>
    </row>
    <row r="14" spans="2:26" s="192" customFormat="1" ht="19.95" customHeight="1" x14ac:dyDescent="0.55000000000000004">
      <c r="B14" s="241"/>
      <c r="C14" s="242"/>
      <c r="D14" s="242"/>
      <c r="E14" s="243"/>
      <c r="F14" s="210"/>
      <c r="G14" s="211"/>
      <c r="H14" s="211"/>
      <c r="I14" s="259"/>
      <c r="J14" s="211"/>
      <c r="K14" s="211"/>
      <c r="L14" s="211"/>
      <c r="M14" s="211"/>
      <c r="N14" s="210"/>
      <c r="O14" s="211"/>
      <c r="P14" s="211"/>
      <c r="Q14" s="259"/>
      <c r="R14" s="320"/>
      <c r="S14" s="321"/>
      <c r="T14" s="321"/>
      <c r="U14" s="322"/>
    </row>
    <row r="15" spans="2:26" s="192" customFormat="1" ht="19.95" customHeight="1" x14ac:dyDescent="0.55000000000000004">
      <c r="B15" s="256"/>
      <c r="C15" s="257"/>
      <c r="D15" s="257"/>
      <c r="E15" s="258"/>
      <c r="F15" s="210"/>
      <c r="G15" s="211"/>
      <c r="H15" s="211"/>
      <c r="I15" s="259"/>
      <c r="J15" s="211"/>
      <c r="K15" s="211"/>
      <c r="L15" s="211"/>
      <c r="M15" s="211"/>
      <c r="N15" s="210"/>
      <c r="O15" s="211"/>
      <c r="P15" s="211"/>
      <c r="Q15" s="259"/>
      <c r="R15" s="281"/>
      <c r="S15" s="282"/>
      <c r="T15" s="282"/>
      <c r="U15" s="283"/>
    </row>
    <row r="16" spans="2:26" s="192" customFormat="1" ht="19.95" customHeight="1" x14ac:dyDescent="0.55000000000000004">
      <c r="B16" s="252"/>
      <c r="C16" s="253"/>
      <c r="D16" s="253"/>
      <c r="E16" s="254"/>
      <c r="F16" s="208"/>
      <c r="G16" s="209"/>
      <c r="H16" s="209"/>
      <c r="I16" s="214"/>
      <c r="J16" s="214"/>
      <c r="K16" s="255"/>
      <c r="L16" s="255"/>
      <c r="M16" s="208"/>
      <c r="N16" s="208"/>
      <c r="O16" s="209"/>
      <c r="P16" s="209"/>
      <c r="Q16" s="214"/>
      <c r="R16" s="284"/>
      <c r="S16" s="285"/>
      <c r="T16" s="285"/>
      <c r="U16" s="286"/>
    </row>
    <row r="17" spans="2:21" s="192" customFormat="1" ht="19.95" customHeight="1" x14ac:dyDescent="0.55000000000000004">
      <c r="B17" s="235"/>
      <c r="C17" s="236"/>
      <c r="D17" s="236"/>
      <c r="E17" s="237"/>
      <c r="F17" s="260"/>
      <c r="G17" s="261"/>
      <c r="H17" s="261"/>
      <c r="I17" s="262"/>
      <c r="J17" s="206" t="s">
        <v>119</v>
      </c>
      <c r="K17" s="206"/>
      <c r="L17" s="206"/>
      <c r="M17" s="206"/>
      <c r="N17" s="205" t="s">
        <v>119</v>
      </c>
      <c r="O17" s="206"/>
      <c r="P17" s="206"/>
      <c r="Q17" s="215"/>
      <c r="R17" s="287"/>
      <c r="S17" s="288"/>
      <c r="T17" s="288"/>
      <c r="U17" s="289"/>
    </row>
    <row r="18" spans="2:21" s="68" customFormat="1" ht="12.9" customHeight="1" x14ac:dyDescent="0.25">
      <c r="B18" s="176"/>
      <c r="C18" s="188"/>
      <c r="D18" s="189"/>
      <c r="E18" s="177"/>
      <c r="F18" s="147" t="s">
        <v>42</v>
      </c>
      <c r="G18" s="148">
        <f>第二週明細!W20</f>
        <v>412.8</v>
      </c>
      <c r="H18" s="147" t="s">
        <v>9</v>
      </c>
      <c r="I18" s="153">
        <f>第二週明細!W16</f>
        <v>10</v>
      </c>
      <c r="J18" s="166" t="s">
        <v>42</v>
      </c>
      <c r="K18" s="165">
        <f>第二週明細!W28</f>
        <v>419.7</v>
      </c>
      <c r="L18" s="166" t="s">
        <v>45</v>
      </c>
      <c r="M18" s="167">
        <f>第二週明細!W24</f>
        <v>6.5</v>
      </c>
      <c r="N18" s="166" t="s">
        <v>42</v>
      </c>
      <c r="O18" s="165">
        <f>第二週明細!W36</f>
        <v>414.7</v>
      </c>
      <c r="P18" s="166" t="s">
        <v>45</v>
      </c>
      <c r="Q18" s="167">
        <f>第二週明細!W32</f>
        <v>9.5</v>
      </c>
      <c r="R18" s="182"/>
      <c r="S18" s="190"/>
      <c r="T18" s="191"/>
      <c r="U18" s="183"/>
    </row>
    <row r="19" spans="2:21" s="68" customFormat="1" ht="12.9" customHeight="1" thickBot="1" x14ac:dyDescent="0.3">
      <c r="B19" s="178"/>
      <c r="C19" s="179"/>
      <c r="D19" s="180"/>
      <c r="E19" s="181"/>
      <c r="F19" s="150" t="s">
        <v>7</v>
      </c>
      <c r="G19" s="151">
        <f>第二週明細!W14</f>
        <v>64</v>
      </c>
      <c r="H19" s="150" t="s">
        <v>11</v>
      </c>
      <c r="I19" s="155">
        <f>第二週明細!W18</f>
        <v>16.7</v>
      </c>
      <c r="J19" s="171" t="s">
        <v>41</v>
      </c>
      <c r="K19" s="170">
        <f>第二週明細!W22</f>
        <v>78</v>
      </c>
      <c r="L19" s="171" t="s">
        <v>43</v>
      </c>
      <c r="M19" s="170">
        <f>第二週明細!W26</f>
        <v>12.3</v>
      </c>
      <c r="N19" s="171" t="s">
        <v>41</v>
      </c>
      <c r="O19" s="170">
        <f>第二週明細!W30</f>
        <v>63</v>
      </c>
      <c r="P19" s="171" t="s">
        <v>43</v>
      </c>
      <c r="Q19" s="170">
        <f>第二週明細!W34</f>
        <v>19.299999999999997</v>
      </c>
      <c r="R19" s="184"/>
      <c r="S19" s="185"/>
      <c r="T19" s="186"/>
      <c r="U19" s="187"/>
    </row>
    <row r="20" spans="2:21" s="108" customFormat="1" ht="19.95" customHeight="1" x14ac:dyDescent="0.4">
      <c r="B20" s="224" t="s">
        <v>143</v>
      </c>
      <c r="C20" s="225"/>
      <c r="D20" s="225"/>
      <c r="E20" s="225"/>
      <c r="F20" s="226" t="s">
        <v>144</v>
      </c>
      <c r="G20" s="227"/>
      <c r="H20" s="227"/>
      <c r="I20" s="228"/>
      <c r="J20" s="225" t="s">
        <v>145</v>
      </c>
      <c r="K20" s="225"/>
      <c r="L20" s="225"/>
      <c r="M20" s="225"/>
      <c r="N20" s="228" t="s">
        <v>146</v>
      </c>
      <c r="O20" s="229"/>
      <c r="P20" s="229"/>
      <c r="Q20" s="229"/>
      <c r="R20" s="230" t="s">
        <v>147</v>
      </c>
      <c r="S20" s="231"/>
      <c r="T20" s="231"/>
      <c r="U20" s="232"/>
    </row>
    <row r="21" spans="2:21" s="192" customFormat="1" ht="19.95" customHeight="1" x14ac:dyDescent="0.55000000000000004">
      <c r="B21" s="248" t="s">
        <v>210</v>
      </c>
      <c r="C21" s="249"/>
      <c r="D21" s="249"/>
      <c r="E21" s="249"/>
      <c r="F21" s="212" t="s">
        <v>120</v>
      </c>
      <c r="G21" s="213"/>
      <c r="H21" s="213"/>
      <c r="I21" s="213"/>
      <c r="J21" s="212" t="s">
        <v>194</v>
      </c>
      <c r="K21" s="213"/>
      <c r="L21" s="213"/>
      <c r="M21" s="213"/>
      <c r="N21" s="212" t="s">
        <v>181</v>
      </c>
      <c r="O21" s="213"/>
      <c r="P21" s="213"/>
      <c r="Q21" s="213"/>
      <c r="R21" s="212" t="s">
        <v>209</v>
      </c>
      <c r="S21" s="213"/>
      <c r="T21" s="213"/>
      <c r="U21" s="216"/>
    </row>
    <row r="22" spans="2:21" s="192" customFormat="1" ht="19.95" customHeight="1" x14ac:dyDescent="0.55000000000000004">
      <c r="B22" s="250"/>
      <c r="C22" s="218"/>
      <c r="D22" s="218"/>
      <c r="E22" s="251"/>
      <c r="F22" s="217" t="s">
        <v>163</v>
      </c>
      <c r="G22" s="218"/>
      <c r="H22" s="218"/>
      <c r="I22" s="218"/>
      <c r="J22" s="217" t="s">
        <v>195</v>
      </c>
      <c r="K22" s="218"/>
      <c r="L22" s="218"/>
      <c r="M22" s="218"/>
      <c r="N22" s="210" t="s">
        <v>211</v>
      </c>
      <c r="O22" s="211"/>
      <c r="P22" s="211"/>
      <c r="Q22" s="211"/>
      <c r="R22" s="217"/>
      <c r="S22" s="218"/>
      <c r="T22" s="218"/>
      <c r="U22" s="219"/>
    </row>
    <row r="23" spans="2:21" s="192" customFormat="1" ht="19.95" customHeight="1" x14ac:dyDescent="0.55000000000000004">
      <c r="B23" s="264"/>
      <c r="C23" s="211"/>
      <c r="D23" s="211"/>
      <c r="E23" s="259"/>
      <c r="F23" s="210"/>
      <c r="G23" s="211"/>
      <c r="H23" s="211"/>
      <c r="I23" s="211"/>
      <c r="J23" s="217" t="s">
        <v>196</v>
      </c>
      <c r="K23" s="218"/>
      <c r="L23" s="218"/>
      <c r="M23" s="218"/>
      <c r="N23" s="210"/>
      <c r="O23" s="211"/>
      <c r="P23" s="211"/>
      <c r="Q23" s="211"/>
      <c r="R23" s="217"/>
      <c r="S23" s="218"/>
      <c r="T23" s="218"/>
      <c r="U23" s="219"/>
    </row>
    <row r="24" spans="2:21" s="192" customFormat="1" ht="19.95" customHeight="1" x14ac:dyDescent="0.55000000000000004">
      <c r="B24" s="265"/>
      <c r="C24" s="266"/>
      <c r="D24" s="266"/>
      <c r="E24" s="266"/>
      <c r="F24" s="210"/>
      <c r="G24" s="211"/>
      <c r="H24" s="211"/>
      <c r="I24" s="211"/>
      <c r="J24" s="217" t="s">
        <v>197</v>
      </c>
      <c r="K24" s="218"/>
      <c r="L24" s="218"/>
      <c r="M24" s="218"/>
      <c r="N24" s="210"/>
      <c r="O24" s="211"/>
      <c r="P24" s="211"/>
      <c r="Q24" s="211"/>
      <c r="R24" s="217"/>
      <c r="S24" s="218"/>
      <c r="T24" s="218"/>
      <c r="U24" s="219"/>
    </row>
    <row r="25" spans="2:21" s="192" customFormat="1" ht="19.95" customHeight="1" x14ac:dyDescent="0.55000000000000004">
      <c r="B25" s="267"/>
      <c r="C25" s="255"/>
      <c r="D25" s="255"/>
      <c r="E25" s="255"/>
      <c r="F25" s="208"/>
      <c r="G25" s="209"/>
      <c r="H25" s="209"/>
      <c r="I25" s="209"/>
      <c r="J25" s="208"/>
      <c r="K25" s="209"/>
      <c r="L25" s="209"/>
      <c r="M25" s="209"/>
      <c r="N25" s="208"/>
      <c r="O25" s="209"/>
      <c r="P25" s="209"/>
      <c r="Q25" s="209"/>
      <c r="R25" s="208"/>
      <c r="S25" s="209"/>
      <c r="T25" s="209"/>
      <c r="U25" s="220"/>
    </row>
    <row r="26" spans="2:21" s="192" customFormat="1" ht="19.95" customHeight="1" x14ac:dyDescent="0.55000000000000004">
      <c r="B26" s="268"/>
      <c r="C26" s="269"/>
      <c r="D26" s="269"/>
      <c r="E26" s="269"/>
      <c r="F26" s="205" t="s">
        <v>212</v>
      </c>
      <c r="G26" s="206"/>
      <c r="H26" s="206"/>
      <c r="I26" s="206"/>
      <c r="J26" s="205"/>
      <c r="K26" s="206"/>
      <c r="L26" s="206"/>
      <c r="M26" s="206"/>
      <c r="N26" s="205"/>
      <c r="O26" s="206"/>
      <c r="P26" s="206"/>
      <c r="Q26" s="206"/>
      <c r="R26" s="205" t="s">
        <v>223</v>
      </c>
      <c r="S26" s="206"/>
      <c r="T26" s="206"/>
      <c r="U26" s="207"/>
    </row>
    <row r="27" spans="2:21" s="68" customFormat="1" ht="12.9" customHeight="1" x14ac:dyDescent="0.25">
      <c r="B27" s="152" t="s">
        <v>82</v>
      </c>
      <c r="C27" s="148"/>
      <c r="D27" s="147" t="s">
        <v>9</v>
      </c>
      <c r="E27" s="149"/>
      <c r="F27" s="147" t="s">
        <v>42</v>
      </c>
      <c r="G27" s="148">
        <f>第三週明細!W20</f>
        <v>454.8</v>
      </c>
      <c r="H27" s="147" t="s">
        <v>9</v>
      </c>
      <c r="I27" s="153">
        <f>第三週明細!W16</f>
        <v>5.2</v>
      </c>
      <c r="J27" s="147" t="s">
        <v>61</v>
      </c>
      <c r="K27" s="148">
        <f>第三週明細!W28</f>
        <v>492.8</v>
      </c>
      <c r="L27" s="147" t="s">
        <v>9</v>
      </c>
      <c r="M27" s="153">
        <f>第三週明細!W24</f>
        <v>10</v>
      </c>
      <c r="N27" s="147" t="s">
        <v>61</v>
      </c>
      <c r="O27" s="148">
        <f>第三週明細!W36</f>
        <v>400.6</v>
      </c>
      <c r="P27" s="147" t="s">
        <v>9</v>
      </c>
      <c r="Q27" s="153">
        <f>第三週明細!W32</f>
        <v>9</v>
      </c>
      <c r="R27" s="147" t="s">
        <v>42</v>
      </c>
      <c r="S27" s="148">
        <f>第三週明細!W44</f>
        <v>419.2</v>
      </c>
      <c r="T27" s="147" t="s">
        <v>9</v>
      </c>
      <c r="U27" s="157">
        <f>第三週明細!W40</f>
        <v>0</v>
      </c>
    </row>
    <row r="28" spans="2:21" s="68" customFormat="1" ht="12.9" customHeight="1" thickBot="1" x14ac:dyDescent="0.3">
      <c r="B28" s="154" t="s">
        <v>7</v>
      </c>
      <c r="C28" s="151"/>
      <c r="D28" s="150" t="s">
        <v>11</v>
      </c>
      <c r="E28" s="151"/>
      <c r="F28" s="150" t="s">
        <v>7</v>
      </c>
      <c r="G28" s="151">
        <f>第三週明細!W14</f>
        <v>87.6</v>
      </c>
      <c r="H28" s="150" t="s">
        <v>11</v>
      </c>
      <c r="I28" s="155">
        <f>第三週明細!W18</f>
        <v>14.4</v>
      </c>
      <c r="J28" s="150" t="s">
        <v>7</v>
      </c>
      <c r="K28" s="151">
        <f>第三週明細!W22</f>
        <v>81.5</v>
      </c>
      <c r="L28" s="150" t="s">
        <v>11</v>
      </c>
      <c r="M28" s="155">
        <f>第三週明細!W26</f>
        <v>19.2</v>
      </c>
      <c r="N28" s="150" t="s">
        <v>7</v>
      </c>
      <c r="O28" s="151">
        <f>第三週明細!W30</f>
        <v>64.5</v>
      </c>
      <c r="P28" s="150" t="s">
        <v>11</v>
      </c>
      <c r="Q28" s="155">
        <f>第三週明細!W34</f>
        <v>15.4</v>
      </c>
      <c r="R28" s="150" t="s">
        <v>7</v>
      </c>
      <c r="S28" s="151">
        <f>第三週明細!W38</f>
        <v>94.5</v>
      </c>
      <c r="T28" s="150" t="s">
        <v>43</v>
      </c>
      <c r="U28" s="158">
        <f>第三週明細!W42</f>
        <v>10.3</v>
      </c>
    </row>
    <row r="29" spans="2:21" s="108" customFormat="1" ht="19.95" customHeight="1" x14ac:dyDescent="0.4">
      <c r="B29" s="244" t="s">
        <v>148</v>
      </c>
      <c r="C29" s="231"/>
      <c r="D29" s="231"/>
      <c r="E29" s="234"/>
      <c r="F29" s="234" t="s">
        <v>149</v>
      </c>
      <c r="G29" s="225"/>
      <c r="H29" s="225"/>
      <c r="I29" s="230"/>
      <c r="J29" s="225" t="s">
        <v>150</v>
      </c>
      <c r="K29" s="225"/>
      <c r="L29" s="225"/>
      <c r="M29" s="227"/>
      <c r="N29" s="228" t="s">
        <v>151</v>
      </c>
      <c r="O29" s="229"/>
      <c r="P29" s="229"/>
      <c r="Q29" s="229"/>
      <c r="R29" s="230" t="s">
        <v>152</v>
      </c>
      <c r="S29" s="231"/>
      <c r="T29" s="231"/>
      <c r="U29" s="232"/>
    </row>
    <row r="30" spans="2:21" s="192" customFormat="1" ht="19.95" customHeight="1" x14ac:dyDescent="0.55000000000000004">
      <c r="B30" s="248" t="s">
        <v>210</v>
      </c>
      <c r="C30" s="249"/>
      <c r="D30" s="249"/>
      <c r="E30" s="249"/>
      <c r="F30" s="223" t="s">
        <v>182</v>
      </c>
      <c r="G30" s="249"/>
      <c r="H30" s="249"/>
      <c r="I30" s="212"/>
      <c r="J30" s="210" t="s">
        <v>129</v>
      </c>
      <c r="K30" s="211"/>
      <c r="L30" s="211"/>
      <c r="M30" s="259"/>
      <c r="N30" s="249" t="s">
        <v>118</v>
      </c>
      <c r="O30" s="249"/>
      <c r="P30" s="249"/>
      <c r="Q30" s="212"/>
      <c r="R30" s="270" t="s">
        <v>191</v>
      </c>
      <c r="S30" s="271"/>
      <c r="T30" s="271"/>
      <c r="U30" s="272"/>
    </row>
    <row r="31" spans="2:21" s="192" customFormat="1" ht="19.95" customHeight="1" x14ac:dyDescent="0.55000000000000004">
      <c r="B31" s="250"/>
      <c r="C31" s="218"/>
      <c r="D31" s="218"/>
      <c r="E31" s="251"/>
      <c r="F31" s="211" t="s">
        <v>201</v>
      </c>
      <c r="G31" s="211"/>
      <c r="H31" s="211"/>
      <c r="I31" s="211"/>
      <c r="J31" s="217" t="s">
        <v>132</v>
      </c>
      <c r="K31" s="218"/>
      <c r="L31" s="218"/>
      <c r="M31" s="251"/>
      <c r="N31" s="217" t="s">
        <v>165</v>
      </c>
      <c r="O31" s="218"/>
      <c r="P31" s="218"/>
      <c r="Q31" s="218"/>
      <c r="R31" s="273" t="s">
        <v>192</v>
      </c>
      <c r="S31" s="274"/>
      <c r="T31" s="274"/>
      <c r="U31" s="275"/>
    </row>
    <row r="32" spans="2:21" s="192" customFormat="1" ht="19.95" customHeight="1" x14ac:dyDescent="0.55000000000000004">
      <c r="B32" s="264"/>
      <c r="C32" s="211"/>
      <c r="D32" s="211"/>
      <c r="E32" s="259"/>
      <c r="F32" s="211"/>
      <c r="G32" s="211"/>
      <c r="H32" s="211"/>
      <c r="I32" s="211"/>
      <c r="J32" s="217" t="s">
        <v>131</v>
      </c>
      <c r="K32" s="218"/>
      <c r="L32" s="218"/>
      <c r="M32" s="251"/>
      <c r="N32" s="210" t="s">
        <v>114</v>
      </c>
      <c r="O32" s="211"/>
      <c r="P32" s="211"/>
      <c r="Q32" s="211"/>
      <c r="R32" s="276" t="s">
        <v>193</v>
      </c>
      <c r="S32" s="277"/>
      <c r="T32" s="277"/>
      <c r="U32" s="278"/>
    </row>
    <row r="33" spans="2:21" s="192" customFormat="1" ht="19.95" customHeight="1" x14ac:dyDescent="0.55000000000000004">
      <c r="B33" s="265"/>
      <c r="C33" s="266"/>
      <c r="D33" s="266"/>
      <c r="E33" s="266"/>
      <c r="F33" s="259"/>
      <c r="G33" s="266"/>
      <c r="H33" s="266"/>
      <c r="I33" s="210"/>
      <c r="J33" s="217" t="s">
        <v>134</v>
      </c>
      <c r="K33" s="218"/>
      <c r="L33" s="218"/>
      <c r="M33" s="251"/>
      <c r="N33" s="266"/>
      <c r="O33" s="266"/>
      <c r="P33" s="266"/>
      <c r="Q33" s="210"/>
      <c r="R33" s="290"/>
      <c r="S33" s="291"/>
      <c r="T33" s="291"/>
      <c r="U33" s="292"/>
    </row>
    <row r="34" spans="2:21" s="192" customFormat="1" ht="19.95" customHeight="1" x14ac:dyDescent="0.55000000000000004">
      <c r="B34" s="267"/>
      <c r="C34" s="255"/>
      <c r="D34" s="255"/>
      <c r="E34" s="255"/>
      <c r="F34" s="259"/>
      <c r="G34" s="266"/>
      <c r="H34" s="266"/>
      <c r="I34" s="210"/>
      <c r="J34" s="208"/>
      <c r="K34" s="209"/>
      <c r="L34" s="209"/>
      <c r="M34" s="214"/>
      <c r="N34" s="255"/>
      <c r="O34" s="255"/>
      <c r="P34" s="255"/>
      <c r="Q34" s="208"/>
      <c r="R34" s="326"/>
      <c r="S34" s="327"/>
      <c r="T34" s="327"/>
      <c r="U34" s="328"/>
    </row>
    <row r="35" spans="2:21" s="192" customFormat="1" ht="19.95" customHeight="1" x14ac:dyDescent="0.55000000000000004">
      <c r="B35" s="268"/>
      <c r="C35" s="269"/>
      <c r="D35" s="269"/>
      <c r="E35" s="269"/>
      <c r="F35" s="215"/>
      <c r="G35" s="269"/>
      <c r="H35" s="269"/>
      <c r="I35" s="205"/>
      <c r="J35" s="210" t="s">
        <v>66</v>
      </c>
      <c r="K35" s="211"/>
      <c r="L35" s="211"/>
      <c r="M35" s="259"/>
      <c r="N35" s="269" t="s">
        <v>166</v>
      </c>
      <c r="O35" s="269"/>
      <c r="P35" s="269"/>
      <c r="Q35" s="205"/>
      <c r="R35" s="323"/>
      <c r="S35" s="324"/>
      <c r="T35" s="324"/>
      <c r="U35" s="325"/>
    </row>
    <row r="36" spans="2:21" s="68" customFormat="1" ht="12.9" customHeight="1" x14ac:dyDescent="0.25">
      <c r="B36" s="152" t="s">
        <v>42</v>
      </c>
      <c r="C36" s="148"/>
      <c r="D36" s="147" t="s">
        <v>9</v>
      </c>
      <c r="E36" s="149"/>
      <c r="F36" s="168" t="s">
        <v>42</v>
      </c>
      <c r="G36" s="148">
        <f>第四週明細!W20</f>
        <v>488.2</v>
      </c>
      <c r="H36" s="147" t="s">
        <v>9</v>
      </c>
      <c r="I36" s="153">
        <f>第四週明細!W16</f>
        <v>11</v>
      </c>
      <c r="J36" s="147" t="s">
        <v>42</v>
      </c>
      <c r="K36" s="148">
        <f>第四週明細!W28</f>
        <v>403.1</v>
      </c>
      <c r="L36" s="147" t="s">
        <v>9</v>
      </c>
      <c r="M36" s="149">
        <f>第四週明細!W24</f>
        <v>9.5</v>
      </c>
      <c r="N36" s="147" t="s">
        <v>89</v>
      </c>
      <c r="O36" s="148">
        <f>第四週明細!W36</f>
        <v>406.3</v>
      </c>
      <c r="P36" s="147" t="s">
        <v>9</v>
      </c>
      <c r="Q36" s="153">
        <f>第四週明細!W32</f>
        <v>8.6999999999999993</v>
      </c>
      <c r="R36" s="197"/>
      <c r="S36" s="203"/>
      <c r="T36" s="204"/>
      <c r="U36" s="198"/>
    </row>
    <row r="37" spans="2:21" s="68" customFormat="1" ht="12.9" customHeight="1" thickBot="1" x14ac:dyDescent="0.3">
      <c r="B37" s="154" t="s">
        <v>7</v>
      </c>
      <c r="C37" s="151"/>
      <c r="D37" s="150" t="s">
        <v>11</v>
      </c>
      <c r="E37" s="151"/>
      <c r="F37" s="172" t="s">
        <v>7</v>
      </c>
      <c r="G37" s="151">
        <f>第四週明細!W14</f>
        <v>77</v>
      </c>
      <c r="H37" s="150" t="s">
        <v>11</v>
      </c>
      <c r="I37" s="155">
        <f>第四週明細!W18</f>
        <v>20.299999999999997</v>
      </c>
      <c r="J37" s="150" t="s">
        <v>7</v>
      </c>
      <c r="K37" s="151">
        <f>第四週明細!W22</f>
        <v>63.5</v>
      </c>
      <c r="L37" s="150" t="s">
        <v>43</v>
      </c>
      <c r="M37" s="151">
        <f>第四週明細!W26</f>
        <v>15.899999999999999</v>
      </c>
      <c r="N37" s="150" t="s">
        <v>7</v>
      </c>
      <c r="O37" s="151">
        <f>第四週明細!W30</f>
        <v>66.599999999999994</v>
      </c>
      <c r="P37" s="150" t="s">
        <v>11</v>
      </c>
      <c r="Q37" s="155">
        <f>第四週明細!W34</f>
        <v>15.4</v>
      </c>
      <c r="R37" s="199"/>
      <c r="S37" s="200"/>
      <c r="T37" s="201"/>
      <c r="U37" s="202"/>
    </row>
    <row r="38" spans="2:21" s="108" customFormat="1" ht="19.95" customHeight="1" x14ac:dyDescent="0.4">
      <c r="B38" s="244" t="s">
        <v>153</v>
      </c>
      <c r="C38" s="231"/>
      <c r="D38" s="231"/>
      <c r="E38" s="234"/>
      <c r="F38" s="230" t="s">
        <v>154</v>
      </c>
      <c r="G38" s="231"/>
      <c r="H38" s="231"/>
      <c r="I38" s="234"/>
      <c r="J38" s="230" t="s">
        <v>155</v>
      </c>
      <c r="K38" s="231"/>
      <c r="L38" s="231"/>
      <c r="M38" s="234"/>
      <c r="N38" s="230" t="s">
        <v>156</v>
      </c>
      <c r="O38" s="231"/>
      <c r="P38" s="231"/>
      <c r="Q38" s="234"/>
      <c r="R38" s="230" t="s">
        <v>157</v>
      </c>
      <c r="S38" s="231"/>
      <c r="T38" s="231"/>
      <c r="U38" s="232"/>
    </row>
    <row r="39" spans="2:21" s="192" customFormat="1" ht="19.95" customHeight="1" x14ac:dyDescent="0.55000000000000004">
      <c r="B39" s="248" t="s">
        <v>210</v>
      </c>
      <c r="C39" s="249"/>
      <c r="D39" s="249"/>
      <c r="E39" s="249"/>
      <c r="F39" s="249" t="s">
        <v>164</v>
      </c>
      <c r="G39" s="249"/>
      <c r="H39" s="249"/>
      <c r="I39" s="212"/>
      <c r="J39" s="249" t="s">
        <v>111</v>
      </c>
      <c r="K39" s="249"/>
      <c r="L39" s="249"/>
      <c r="M39" s="212"/>
      <c r="N39" s="249" t="s">
        <v>209</v>
      </c>
      <c r="O39" s="249"/>
      <c r="P39" s="249"/>
      <c r="Q39" s="249"/>
      <c r="R39" s="249" t="s">
        <v>167</v>
      </c>
      <c r="S39" s="249"/>
      <c r="T39" s="249"/>
      <c r="U39" s="313"/>
    </row>
    <row r="40" spans="2:21" s="192" customFormat="1" ht="19.95" customHeight="1" x14ac:dyDescent="0.55000000000000004">
      <c r="B40" s="250"/>
      <c r="C40" s="218"/>
      <c r="D40" s="218"/>
      <c r="E40" s="251"/>
      <c r="F40" s="211" t="s">
        <v>201</v>
      </c>
      <c r="G40" s="211"/>
      <c r="H40" s="211"/>
      <c r="I40" s="211"/>
      <c r="J40" s="217" t="s">
        <v>205</v>
      </c>
      <c r="K40" s="218"/>
      <c r="L40" s="218"/>
      <c r="M40" s="218"/>
      <c r="N40" s="217"/>
      <c r="O40" s="218"/>
      <c r="P40" s="218"/>
      <c r="Q40" s="251"/>
      <c r="R40" s="217" t="s">
        <v>224</v>
      </c>
      <c r="S40" s="218"/>
      <c r="T40" s="218"/>
      <c r="U40" s="219"/>
    </row>
    <row r="41" spans="2:21" s="192" customFormat="1" ht="19.95" customHeight="1" x14ac:dyDescent="0.55000000000000004">
      <c r="B41" s="264"/>
      <c r="C41" s="211"/>
      <c r="D41" s="211"/>
      <c r="E41" s="259"/>
      <c r="F41" s="210"/>
      <c r="G41" s="211"/>
      <c r="H41" s="211"/>
      <c r="I41" s="259"/>
      <c r="J41" s="210"/>
      <c r="K41" s="211"/>
      <c r="L41" s="211"/>
      <c r="M41" s="211"/>
      <c r="N41" s="210"/>
      <c r="O41" s="211"/>
      <c r="P41" s="211"/>
      <c r="Q41" s="259"/>
      <c r="R41" s="210" t="s">
        <v>211</v>
      </c>
      <c r="S41" s="211"/>
      <c r="T41" s="211"/>
      <c r="U41" s="263"/>
    </row>
    <row r="42" spans="2:21" s="192" customFormat="1" ht="19.95" customHeight="1" x14ac:dyDescent="0.55000000000000004">
      <c r="B42" s="265"/>
      <c r="C42" s="266"/>
      <c r="D42" s="266"/>
      <c r="E42" s="266"/>
      <c r="F42" s="266"/>
      <c r="G42" s="266"/>
      <c r="H42" s="266"/>
      <c r="I42" s="266"/>
      <c r="J42" s="210"/>
      <c r="K42" s="211"/>
      <c r="L42" s="211"/>
      <c r="M42" s="211"/>
      <c r="N42" s="266"/>
      <c r="O42" s="266"/>
      <c r="P42" s="266"/>
      <c r="Q42" s="266"/>
      <c r="R42" s="266"/>
      <c r="S42" s="266"/>
      <c r="T42" s="266"/>
      <c r="U42" s="293"/>
    </row>
    <row r="43" spans="2:21" s="192" customFormat="1" ht="19.95" customHeight="1" x14ac:dyDescent="0.55000000000000004">
      <c r="B43" s="267"/>
      <c r="C43" s="255"/>
      <c r="D43" s="255"/>
      <c r="E43" s="255"/>
      <c r="F43" s="255"/>
      <c r="G43" s="255"/>
      <c r="H43" s="255"/>
      <c r="I43" s="255"/>
      <c r="J43" s="208"/>
      <c r="K43" s="209"/>
      <c r="L43" s="209"/>
      <c r="M43" s="209"/>
      <c r="N43" s="255"/>
      <c r="O43" s="255"/>
      <c r="P43" s="255"/>
      <c r="Q43" s="255"/>
      <c r="R43" s="255"/>
      <c r="S43" s="255"/>
      <c r="T43" s="255"/>
      <c r="U43" s="279"/>
    </row>
    <row r="44" spans="2:21" s="192" customFormat="1" ht="19.95" customHeight="1" x14ac:dyDescent="0.55000000000000004">
      <c r="B44" s="268"/>
      <c r="C44" s="269"/>
      <c r="D44" s="269"/>
      <c r="E44" s="269"/>
      <c r="F44" s="269"/>
      <c r="G44" s="269"/>
      <c r="H44" s="269"/>
      <c r="I44" s="269"/>
      <c r="J44" s="205" t="s">
        <v>119</v>
      </c>
      <c r="K44" s="206"/>
      <c r="L44" s="206"/>
      <c r="M44" s="206"/>
      <c r="N44" s="269" t="s">
        <v>66</v>
      </c>
      <c r="O44" s="269"/>
      <c r="P44" s="269"/>
      <c r="Q44" s="269"/>
      <c r="R44" s="269" t="s">
        <v>127</v>
      </c>
      <c r="S44" s="269"/>
      <c r="T44" s="269"/>
      <c r="U44" s="280"/>
    </row>
    <row r="45" spans="2:21" s="68" customFormat="1" ht="12.9" customHeight="1" x14ac:dyDescent="0.25">
      <c r="B45" s="152" t="s">
        <v>42</v>
      </c>
      <c r="C45" s="148"/>
      <c r="D45" s="147" t="s">
        <v>9</v>
      </c>
      <c r="E45" s="149"/>
      <c r="F45" s="147" t="s">
        <v>42</v>
      </c>
      <c r="G45" s="148">
        <f>'第五週明細 '!W20</f>
        <v>493.3</v>
      </c>
      <c r="H45" s="147" t="s">
        <v>9</v>
      </c>
      <c r="I45" s="149">
        <f>'第五週明細 '!W16</f>
        <v>12.5</v>
      </c>
      <c r="J45" s="147" t="s">
        <v>42</v>
      </c>
      <c r="K45" s="148">
        <f>'第五週明細 '!W28</f>
        <v>419.7</v>
      </c>
      <c r="L45" s="147" t="s">
        <v>45</v>
      </c>
      <c r="M45" s="153">
        <f>'第五週明細 '!W24</f>
        <v>6.5</v>
      </c>
      <c r="N45" s="166" t="s">
        <v>42</v>
      </c>
      <c r="O45" s="165">
        <f>'第五週明細 '!W36</f>
        <v>422</v>
      </c>
      <c r="P45" s="166" t="s">
        <v>45</v>
      </c>
      <c r="Q45" s="167">
        <f>'第五週明細 '!W32</f>
        <v>2</v>
      </c>
      <c r="R45" s="147" t="s">
        <v>42</v>
      </c>
      <c r="S45" s="148">
        <f>'第五週明細 '!W44</f>
        <v>359</v>
      </c>
      <c r="T45" s="147" t="s">
        <v>9</v>
      </c>
      <c r="U45" s="157">
        <f>'第五週明細 '!W40</f>
        <v>7</v>
      </c>
    </row>
    <row r="46" spans="2:21" s="68" customFormat="1" ht="12.9" customHeight="1" thickBot="1" x14ac:dyDescent="0.3">
      <c r="B46" s="154" t="s">
        <v>7</v>
      </c>
      <c r="C46" s="151"/>
      <c r="D46" s="150" t="s">
        <v>11</v>
      </c>
      <c r="E46" s="151"/>
      <c r="F46" s="150" t="s">
        <v>7</v>
      </c>
      <c r="G46" s="151">
        <f>'第五週明細 '!W14</f>
        <v>78</v>
      </c>
      <c r="H46" s="150" t="s">
        <v>43</v>
      </c>
      <c r="I46" s="151">
        <f>'第五週明細 '!W18</f>
        <v>17.200000000000003</v>
      </c>
      <c r="J46" s="150" t="s">
        <v>7</v>
      </c>
      <c r="K46" s="151">
        <f>'第五週明細 '!W22</f>
        <v>78</v>
      </c>
      <c r="L46" s="150" t="s">
        <v>11</v>
      </c>
      <c r="M46" s="155">
        <f>'第五週明細 '!W26</f>
        <v>12.3</v>
      </c>
      <c r="N46" s="171" t="s">
        <v>41</v>
      </c>
      <c r="O46" s="170">
        <f>'第五週明細 '!W30</f>
        <v>93</v>
      </c>
      <c r="P46" s="171" t="s">
        <v>43</v>
      </c>
      <c r="Q46" s="170">
        <f>'第五週明細 '!W34</f>
        <v>8</v>
      </c>
      <c r="R46" s="150" t="s">
        <v>7</v>
      </c>
      <c r="S46" s="151">
        <f>'第五週明細 '!W38</f>
        <v>63</v>
      </c>
      <c r="T46" s="150" t="s">
        <v>43</v>
      </c>
      <c r="U46" s="158">
        <f>'第五週明細 '!W42</f>
        <v>11</v>
      </c>
    </row>
    <row r="47" spans="2:21" x14ac:dyDescent="0.3">
      <c r="B47" s="164" t="s">
        <v>57</v>
      </c>
      <c r="F47" s="164" t="s">
        <v>58</v>
      </c>
      <c r="J47" s="164" t="s">
        <v>59</v>
      </c>
    </row>
    <row r="53" spans="15:16" x14ac:dyDescent="0.3">
      <c r="O53" s="64"/>
      <c r="P53" s="64"/>
    </row>
    <row r="54" spans="15:16" x14ac:dyDescent="0.3">
      <c r="O54" s="64"/>
      <c r="P54" s="64"/>
    </row>
    <row r="55" spans="15:16" x14ac:dyDescent="0.3">
      <c r="O55" s="64"/>
      <c r="P55" s="64"/>
    </row>
    <row r="56" spans="15:16" x14ac:dyDescent="0.3">
      <c r="O56" s="64"/>
      <c r="P56" s="64"/>
    </row>
  </sheetData>
  <mergeCells count="172">
    <mergeCell ref="R41:U41"/>
    <mergeCell ref="N42:Q42"/>
    <mergeCell ref="B2:E2"/>
    <mergeCell ref="B3:E3"/>
    <mergeCell ref="B4:E4"/>
    <mergeCell ref="B5:E5"/>
    <mergeCell ref="B6:E6"/>
    <mergeCell ref="B8:I8"/>
    <mergeCell ref="B9:I10"/>
    <mergeCell ref="R39:U39"/>
    <mergeCell ref="R40:U40"/>
    <mergeCell ref="R12:U12"/>
    <mergeCell ref="R13:U13"/>
    <mergeCell ref="R14:U14"/>
    <mergeCell ref="R35:U35"/>
    <mergeCell ref="N35:Q35"/>
    <mergeCell ref="N38:Q38"/>
    <mergeCell ref="N39:Q39"/>
    <mergeCell ref="N40:Q40"/>
    <mergeCell ref="R34:U34"/>
    <mergeCell ref="F33:I33"/>
    <mergeCell ref="R38:U38"/>
    <mergeCell ref="N34:Q34"/>
    <mergeCell ref="B33:E33"/>
    <mergeCell ref="N43:Q43"/>
    <mergeCell ref="N44:Q44"/>
    <mergeCell ref="R15:U15"/>
    <mergeCell ref="R16:U16"/>
    <mergeCell ref="R17:U17"/>
    <mergeCell ref="J42:M42"/>
    <mergeCell ref="J39:M39"/>
    <mergeCell ref="J40:M40"/>
    <mergeCell ref="J41:M41"/>
    <mergeCell ref="J43:M43"/>
    <mergeCell ref="J44:M44"/>
    <mergeCell ref="J38:M38"/>
    <mergeCell ref="R29:U29"/>
    <mergeCell ref="N33:Q33"/>
    <mergeCell ref="R33:U33"/>
    <mergeCell ref="J17:M17"/>
    <mergeCell ref="R42:U42"/>
    <mergeCell ref="J34:M34"/>
    <mergeCell ref="J35:M35"/>
    <mergeCell ref="N41:Q41"/>
    <mergeCell ref="J33:M33"/>
    <mergeCell ref="J24:M24"/>
    <mergeCell ref="J25:M25"/>
    <mergeCell ref="J26:M26"/>
    <mergeCell ref="F32:I32"/>
    <mergeCell ref="R43:U43"/>
    <mergeCell ref="R44:U44"/>
    <mergeCell ref="J30:M30"/>
    <mergeCell ref="J31:M31"/>
    <mergeCell ref="J32:M32"/>
    <mergeCell ref="B43:E43"/>
    <mergeCell ref="B44:E44"/>
    <mergeCell ref="B38:E38"/>
    <mergeCell ref="B39:E39"/>
    <mergeCell ref="F34:I34"/>
    <mergeCell ref="F35:I35"/>
    <mergeCell ref="B34:E34"/>
    <mergeCell ref="B35:E35"/>
    <mergeCell ref="B40:E40"/>
    <mergeCell ref="B42:E42"/>
    <mergeCell ref="F43:I43"/>
    <mergeCell ref="F44:I44"/>
    <mergeCell ref="B41:E41"/>
    <mergeCell ref="F39:I39"/>
    <mergeCell ref="F40:I40"/>
    <mergeCell ref="F41:I41"/>
    <mergeCell ref="F38:I38"/>
    <mergeCell ref="F42:I42"/>
    <mergeCell ref="B23:E23"/>
    <mergeCell ref="B24:E24"/>
    <mergeCell ref="B25:E25"/>
    <mergeCell ref="B26:E26"/>
    <mergeCell ref="R30:U30"/>
    <mergeCell ref="R31:U31"/>
    <mergeCell ref="B32:E32"/>
    <mergeCell ref="B29:E29"/>
    <mergeCell ref="F29:I29"/>
    <mergeCell ref="J29:M29"/>
    <mergeCell ref="N29:Q29"/>
    <mergeCell ref="B30:E30"/>
    <mergeCell ref="B31:E31"/>
    <mergeCell ref="F23:I23"/>
    <mergeCell ref="F25:I25"/>
    <mergeCell ref="N30:Q30"/>
    <mergeCell ref="R32:U32"/>
    <mergeCell ref="F26:I26"/>
    <mergeCell ref="N31:Q31"/>
    <mergeCell ref="N32:Q32"/>
    <mergeCell ref="F24:I24"/>
    <mergeCell ref="F30:I30"/>
    <mergeCell ref="F31:I31"/>
    <mergeCell ref="J23:M23"/>
    <mergeCell ref="J2:M2"/>
    <mergeCell ref="R2:U2"/>
    <mergeCell ref="J4:M4"/>
    <mergeCell ref="N2:Q2"/>
    <mergeCell ref="J3:M3"/>
    <mergeCell ref="N6:Q6"/>
    <mergeCell ref="J5:M5"/>
    <mergeCell ref="R3:U3"/>
    <mergeCell ref="R4:U4"/>
    <mergeCell ref="R5:U5"/>
    <mergeCell ref="R6:U6"/>
    <mergeCell ref="J8:M8"/>
    <mergeCell ref="N3:Q3"/>
    <mergeCell ref="J15:M15"/>
    <mergeCell ref="F13:I13"/>
    <mergeCell ref="J13:M13"/>
    <mergeCell ref="F12:I12"/>
    <mergeCell ref="J12:M12"/>
    <mergeCell ref="R7:U7"/>
    <mergeCell ref="R8:U8"/>
    <mergeCell ref="N4:Q4"/>
    <mergeCell ref="N5:Q5"/>
    <mergeCell ref="N13:Q13"/>
    <mergeCell ref="N14:Q14"/>
    <mergeCell ref="N15:Q15"/>
    <mergeCell ref="B21:E21"/>
    <mergeCell ref="B22:E22"/>
    <mergeCell ref="B16:E16"/>
    <mergeCell ref="F16:I16"/>
    <mergeCell ref="J16:M16"/>
    <mergeCell ref="B15:E15"/>
    <mergeCell ref="F15:I15"/>
    <mergeCell ref="F17:I17"/>
    <mergeCell ref="F14:I14"/>
    <mergeCell ref="F21:I21"/>
    <mergeCell ref="F22:I22"/>
    <mergeCell ref="J21:M21"/>
    <mergeCell ref="J22:M22"/>
    <mergeCell ref="W7:Z7"/>
    <mergeCell ref="W8:Z8"/>
    <mergeCell ref="W9:Z9"/>
    <mergeCell ref="W10:Z10"/>
    <mergeCell ref="W11:Z11"/>
    <mergeCell ref="N12:Q12"/>
    <mergeCell ref="B20:E20"/>
    <mergeCell ref="F20:I20"/>
    <mergeCell ref="J20:M20"/>
    <mergeCell ref="N20:Q20"/>
    <mergeCell ref="R20:U20"/>
    <mergeCell ref="R11:U11"/>
    <mergeCell ref="N7:Q7"/>
    <mergeCell ref="N8:Q8"/>
    <mergeCell ref="F11:I11"/>
    <mergeCell ref="J11:M11"/>
    <mergeCell ref="N11:Q11"/>
    <mergeCell ref="B17:E17"/>
    <mergeCell ref="J14:M14"/>
    <mergeCell ref="B13:E13"/>
    <mergeCell ref="B14:E14"/>
    <mergeCell ref="B11:E11"/>
    <mergeCell ref="B12:E12"/>
    <mergeCell ref="J7:M7"/>
    <mergeCell ref="R26:U26"/>
    <mergeCell ref="N25:Q25"/>
    <mergeCell ref="N26:Q26"/>
    <mergeCell ref="N22:Q22"/>
    <mergeCell ref="N21:Q21"/>
    <mergeCell ref="N16:Q16"/>
    <mergeCell ref="N17:Q17"/>
    <mergeCell ref="N23:Q23"/>
    <mergeCell ref="N24:Q24"/>
    <mergeCell ref="R21:U21"/>
    <mergeCell ref="R22:U22"/>
    <mergeCell ref="R23:U23"/>
    <mergeCell ref="R24:U24"/>
    <mergeCell ref="R25:U25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46"/>
  <sheetViews>
    <sheetView tabSelected="1" topLeftCell="A24" zoomScale="75" zoomScaleNormal="75" workbookViewId="0">
      <selection activeCell="G35" sqref="G35"/>
    </sheetView>
  </sheetViews>
  <sheetFormatPr defaultColWidth="9" defaultRowHeight="21" x14ac:dyDescent="0.3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56" customWidth="1"/>
    <col min="6" max="6" width="9.6640625" style="13" customWidth="1"/>
    <col min="7" max="7" width="18.6640625" style="13" customWidth="1"/>
    <col min="8" max="8" width="5.6640625" style="56" customWidth="1"/>
    <col min="9" max="9" width="9.6640625" style="13" customWidth="1"/>
    <col min="10" max="10" width="18.6640625" style="13" customWidth="1"/>
    <col min="11" max="11" width="5.6640625" style="56" customWidth="1"/>
    <col min="12" max="12" width="9.6640625" style="13" customWidth="1"/>
    <col min="13" max="13" width="18.6640625" style="13" customWidth="1"/>
    <col min="14" max="14" width="5.6640625" style="56" customWidth="1"/>
    <col min="15" max="15" width="9.6640625" style="13" customWidth="1"/>
    <col min="16" max="16" width="18.6640625" style="13" customWidth="1"/>
    <col min="17" max="17" width="5.6640625" style="56" customWidth="1"/>
    <col min="18" max="18" width="9.6640625" style="13" customWidth="1"/>
    <col min="19" max="19" width="18.6640625" style="13" customWidth="1"/>
    <col min="20" max="20" width="5.6640625" style="56" customWidth="1"/>
    <col min="21" max="21" width="9.6640625" style="13" customWidth="1"/>
    <col min="22" max="22" width="5.21875" style="13" customWidth="1"/>
    <col min="23" max="23" width="11.77734375" style="59" customWidth="1"/>
    <col min="24" max="24" width="11.21875" style="60" customWidth="1"/>
    <col min="25" max="25" width="6.6640625" style="61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4" s="3" customFormat="1" ht="39" x14ac:dyDescent="0.7">
      <c r="B1" s="334" t="s">
        <v>218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2"/>
      <c r="AB1" s="4"/>
    </row>
    <row r="2" spans="2:34" s="3" customFormat="1" ht="9.75" customHeight="1" x14ac:dyDescent="0.6">
      <c r="B2" s="335"/>
      <c r="C2" s="336"/>
      <c r="D2" s="336"/>
      <c r="E2" s="336"/>
      <c r="F2" s="336"/>
      <c r="G2" s="336"/>
      <c r="H2" s="134"/>
      <c r="I2" s="2"/>
      <c r="J2" s="2"/>
      <c r="K2" s="134"/>
      <c r="L2" s="2"/>
      <c r="M2" s="2"/>
      <c r="N2" s="134"/>
      <c r="O2" s="2"/>
      <c r="P2" s="2"/>
      <c r="Q2" s="134"/>
      <c r="R2" s="2"/>
      <c r="S2" s="2"/>
      <c r="T2" s="134"/>
      <c r="U2" s="2"/>
      <c r="V2" s="2"/>
      <c r="W2" s="5"/>
      <c r="X2" s="6"/>
      <c r="Y2" s="5"/>
      <c r="Z2" s="2"/>
      <c r="AB2" s="4"/>
    </row>
    <row r="3" spans="2:34" ht="31.5" customHeight="1" thickBot="1" x14ac:dyDescent="0.5">
      <c r="B3" s="63" t="s">
        <v>40</v>
      </c>
      <c r="C3" s="7"/>
      <c r="D3" s="8"/>
      <c r="E3" s="8"/>
      <c r="F3" s="339" t="s">
        <v>67</v>
      </c>
      <c r="G3" s="339"/>
      <c r="H3" s="339"/>
      <c r="I3" s="339"/>
      <c r="J3" s="339"/>
      <c r="K3" s="339"/>
      <c r="L3" s="339"/>
      <c r="M3" s="339"/>
      <c r="N3" s="8"/>
      <c r="O3" s="8"/>
      <c r="P3" s="8"/>
      <c r="Q3" s="8"/>
      <c r="R3" s="8"/>
      <c r="S3" s="3"/>
      <c r="T3" s="8"/>
      <c r="U3" s="8"/>
      <c r="V3" s="8"/>
      <c r="W3" s="9"/>
      <c r="X3" s="10"/>
      <c r="Y3" s="11"/>
      <c r="Z3" s="12"/>
    </row>
    <row r="4" spans="2:34" s="27" customFormat="1" ht="100.2" x14ac:dyDescent="0.3">
      <c r="B4" s="15" t="s">
        <v>0</v>
      </c>
      <c r="C4" s="16" t="s">
        <v>1</v>
      </c>
      <c r="D4" s="17" t="s">
        <v>2</v>
      </c>
      <c r="E4" s="18" t="s">
        <v>38</v>
      </c>
      <c r="F4" s="17"/>
      <c r="G4" s="17" t="s">
        <v>3</v>
      </c>
      <c r="H4" s="18" t="s">
        <v>38</v>
      </c>
      <c r="I4" s="17"/>
      <c r="J4" s="17" t="s">
        <v>4</v>
      </c>
      <c r="K4" s="18" t="s">
        <v>38</v>
      </c>
      <c r="L4" s="19"/>
      <c r="M4" s="17" t="s">
        <v>4</v>
      </c>
      <c r="N4" s="18" t="s">
        <v>38</v>
      </c>
      <c r="O4" s="17"/>
      <c r="P4" s="17" t="s">
        <v>4</v>
      </c>
      <c r="Q4" s="18" t="s">
        <v>38</v>
      </c>
      <c r="R4" s="17"/>
      <c r="S4" s="20" t="s">
        <v>5</v>
      </c>
      <c r="T4" s="18" t="s">
        <v>38</v>
      </c>
      <c r="U4" s="17"/>
      <c r="V4" s="65" t="s">
        <v>44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4" s="30" customFormat="1" ht="65.099999999999994" customHeight="1" x14ac:dyDescent="0.4">
      <c r="B5" s="28"/>
      <c r="C5" s="329"/>
      <c r="D5" s="29"/>
      <c r="E5" s="29"/>
      <c r="F5" s="1" t="s">
        <v>15</v>
      </c>
      <c r="G5" s="29"/>
      <c r="H5" s="29"/>
      <c r="I5" s="1" t="s">
        <v>15</v>
      </c>
      <c r="J5" s="29"/>
      <c r="K5" s="29"/>
      <c r="L5" s="1" t="s">
        <v>15</v>
      </c>
      <c r="M5" s="29"/>
      <c r="N5" s="29"/>
      <c r="O5" s="1" t="s">
        <v>15</v>
      </c>
      <c r="P5" s="29"/>
      <c r="Q5" s="29"/>
      <c r="R5" s="1" t="s">
        <v>15</v>
      </c>
      <c r="S5" s="29"/>
      <c r="T5" s="29"/>
      <c r="U5" s="1" t="s">
        <v>15</v>
      </c>
      <c r="V5" s="337"/>
      <c r="W5" s="96" t="s">
        <v>41</v>
      </c>
      <c r="X5" s="84" t="s">
        <v>17</v>
      </c>
      <c r="Y5" s="85">
        <v>0</v>
      </c>
      <c r="Z5" s="13"/>
      <c r="AA5" s="13"/>
      <c r="AB5" s="14"/>
      <c r="AC5" s="13"/>
      <c r="AD5" s="13"/>
      <c r="AE5" s="13"/>
      <c r="AF5" s="13"/>
      <c r="AG5" s="61"/>
    </row>
    <row r="6" spans="2:34" ht="27.9" customHeight="1" x14ac:dyDescent="0.4">
      <c r="B6" s="31" t="s">
        <v>8</v>
      </c>
      <c r="C6" s="329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331"/>
      <c r="W6" s="100">
        <v>0</v>
      </c>
      <c r="X6" s="86" t="s">
        <v>22</v>
      </c>
      <c r="Y6" s="87">
        <v>0</v>
      </c>
      <c r="Z6" s="12"/>
      <c r="AA6" s="14"/>
      <c r="AC6" s="14"/>
      <c r="AD6" s="14"/>
      <c r="AE6" s="14"/>
      <c r="AF6" s="14"/>
      <c r="AG6" s="61"/>
    </row>
    <row r="7" spans="2:34" ht="27.9" customHeight="1" x14ac:dyDescent="0.4">
      <c r="B7" s="31"/>
      <c r="C7" s="329"/>
      <c r="D7" s="95"/>
      <c r="E7" s="95"/>
      <c r="F7" s="95"/>
      <c r="G7" s="95"/>
      <c r="H7" s="89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331"/>
      <c r="W7" s="97" t="s">
        <v>45</v>
      </c>
      <c r="X7" s="88" t="s">
        <v>24</v>
      </c>
      <c r="Y7" s="87">
        <v>0</v>
      </c>
      <c r="AA7" s="32"/>
      <c r="AC7" s="33"/>
      <c r="AD7" s="14"/>
      <c r="AE7" s="14"/>
      <c r="AF7" s="34"/>
      <c r="AG7" s="61"/>
    </row>
    <row r="8" spans="2:34" ht="27.9" customHeight="1" x14ac:dyDescent="0.4">
      <c r="B8" s="31" t="s">
        <v>47</v>
      </c>
      <c r="C8" s="329"/>
      <c r="D8" s="95"/>
      <c r="E8" s="95"/>
      <c r="F8" s="95"/>
      <c r="G8" s="95"/>
      <c r="H8" s="95"/>
      <c r="I8" s="95"/>
      <c r="J8" s="95"/>
      <c r="K8" s="89"/>
      <c r="L8" s="95"/>
      <c r="M8" s="95"/>
      <c r="N8" s="95"/>
      <c r="O8" s="95"/>
      <c r="P8" s="95"/>
      <c r="Q8" s="89"/>
      <c r="R8" s="95"/>
      <c r="S8" s="95"/>
      <c r="T8" s="95"/>
      <c r="U8" s="95"/>
      <c r="V8" s="331"/>
      <c r="W8" s="98">
        <v>0</v>
      </c>
      <c r="X8" s="88" t="s">
        <v>27</v>
      </c>
      <c r="Y8" s="87">
        <v>0</v>
      </c>
      <c r="Z8" s="12"/>
      <c r="AC8" s="14"/>
      <c r="AD8" s="14"/>
      <c r="AE8" s="14"/>
      <c r="AF8" s="14"/>
      <c r="AG8" s="61"/>
      <c r="AH8"/>
    </row>
    <row r="9" spans="2:34" ht="27.9" customHeight="1" x14ac:dyDescent="0.3">
      <c r="B9" s="333" t="s">
        <v>34</v>
      </c>
      <c r="C9" s="329"/>
      <c r="D9" s="95"/>
      <c r="E9" s="95"/>
      <c r="F9" s="95"/>
      <c r="G9" s="95"/>
      <c r="H9" s="89"/>
      <c r="I9" s="95"/>
      <c r="J9" s="95"/>
      <c r="K9" s="89"/>
      <c r="L9" s="95"/>
      <c r="M9" s="95"/>
      <c r="N9" s="89"/>
      <c r="O9" s="95"/>
      <c r="P9" s="95"/>
      <c r="Q9" s="89"/>
      <c r="R9" s="95"/>
      <c r="S9" s="95"/>
      <c r="T9" s="66"/>
      <c r="U9" s="95"/>
      <c r="V9" s="331"/>
      <c r="W9" s="97" t="s">
        <v>43</v>
      </c>
      <c r="X9" s="88" t="s">
        <v>30</v>
      </c>
      <c r="Y9" s="87">
        <v>0</v>
      </c>
      <c r="AC9" s="14"/>
      <c r="AD9" s="14"/>
      <c r="AE9" s="14"/>
      <c r="AF9" s="14"/>
      <c r="AG9" s="59"/>
      <c r="AH9"/>
    </row>
    <row r="10" spans="2:34" ht="27.9" customHeight="1" x14ac:dyDescent="0.4">
      <c r="B10" s="333"/>
      <c r="C10" s="329"/>
      <c r="D10" s="95"/>
      <c r="E10" s="66"/>
      <c r="F10" s="95"/>
      <c r="G10" s="95"/>
      <c r="H10" s="89"/>
      <c r="I10" s="95"/>
      <c r="J10" s="95"/>
      <c r="K10" s="89"/>
      <c r="L10" s="95"/>
      <c r="M10" s="95"/>
      <c r="N10" s="89"/>
      <c r="O10" s="95"/>
      <c r="P10" s="95"/>
      <c r="Q10" s="89"/>
      <c r="R10" s="95"/>
      <c r="S10" s="95"/>
      <c r="T10" s="66"/>
      <c r="U10" s="95"/>
      <c r="V10" s="331"/>
      <c r="W10" s="98">
        <f>Y5*2+Y6*7+Y7*1+Y8*0+Y9*0+Y10*8</f>
        <v>0</v>
      </c>
      <c r="X10" s="94" t="s">
        <v>39</v>
      </c>
      <c r="Y10" s="90">
        <v>0</v>
      </c>
      <c r="Z10" s="12"/>
      <c r="AG10" s="100"/>
    </row>
    <row r="11" spans="2:34" ht="27.9" customHeight="1" x14ac:dyDescent="0.3">
      <c r="B11" s="35" t="s">
        <v>33</v>
      </c>
      <c r="C11" s="36"/>
      <c r="D11" s="95"/>
      <c r="E11" s="66"/>
      <c r="F11" s="95"/>
      <c r="G11" s="95"/>
      <c r="H11" s="89"/>
      <c r="I11" s="95"/>
      <c r="J11" s="95"/>
      <c r="K11" s="89"/>
      <c r="L11" s="95"/>
      <c r="M11" s="95"/>
      <c r="N11" s="89"/>
      <c r="O11" s="95"/>
      <c r="P11" s="95"/>
      <c r="Q11" s="89"/>
      <c r="R11" s="95"/>
      <c r="S11" s="95"/>
      <c r="T11" s="89"/>
      <c r="U11" s="95"/>
      <c r="V11" s="331"/>
      <c r="W11" s="97" t="s">
        <v>12</v>
      </c>
      <c r="X11" s="91"/>
      <c r="Y11" s="87"/>
      <c r="AG11" s="59"/>
    </row>
    <row r="12" spans="2:34" ht="27.9" customHeight="1" x14ac:dyDescent="0.4">
      <c r="B12" s="37"/>
      <c r="C12" s="38"/>
      <c r="D12" s="95"/>
      <c r="E12" s="89"/>
      <c r="F12" s="95"/>
      <c r="G12" s="95"/>
      <c r="H12" s="89"/>
      <c r="I12" s="95"/>
      <c r="J12" s="95"/>
      <c r="K12" s="89"/>
      <c r="L12" s="95"/>
      <c r="M12" s="95"/>
      <c r="N12" s="89"/>
      <c r="O12" s="95"/>
      <c r="P12" s="95"/>
      <c r="Q12" s="89"/>
      <c r="R12" s="95"/>
      <c r="S12" s="95"/>
      <c r="T12" s="89"/>
      <c r="U12" s="95"/>
      <c r="V12" s="338"/>
      <c r="W12" s="99">
        <f>W6*4+W10*4+W8*9</f>
        <v>0</v>
      </c>
      <c r="X12" s="92"/>
      <c r="Y12" s="93"/>
      <c r="Z12" s="12"/>
      <c r="AC12" s="39"/>
      <c r="AD12" s="39"/>
      <c r="AE12" s="39"/>
      <c r="AG12" s="67"/>
    </row>
    <row r="13" spans="2:34" s="30" customFormat="1" ht="27.9" customHeight="1" x14ac:dyDescent="0.4">
      <c r="B13" s="28"/>
      <c r="C13" s="32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330"/>
      <c r="W13" s="160" t="s">
        <v>101</v>
      </c>
      <c r="X13" s="161" t="s">
        <v>102</v>
      </c>
      <c r="Y13" s="162">
        <v>0</v>
      </c>
      <c r="Z13" s="13"/>
      <c r="AA13" s="13"/>
      <c r="AB13" s="14"/>
      <c r="AC13" s="13" t="s">
        <v>18</v>
      </c>
      <c r="AD13" s="13" t="s">
        <v>19</v>
      </c>
      <c r="AE13" s="13" t="s">
        <v>20</v>
      </c>
      <c r="AF13" s="13" t="s">
        <v>21</v>
      </c>
    </row>
    <row r="14" spans="2:34" ht="27.9" customHeight="1" x14ac:dyDescent="0.4">
      <c r="B14" s="31" t="s">
        <v>8</v>
      </c>
      <c r="C14" s="329"/>
      <c r="D14" s="54"/>
      <c r="E14" s="54"/>
      <c r="F14" s="54"/>
      <c r="G14" s="54"/>
      <c r="H14" s="54"/>
      <c r="I14" s="54"/>
      <c r="J14" s="95"/>
      <c r="K14" s="95"/>
      <c r="L14" s="95"/>
      <c r="M14" s="54"/>
      <c r="N14" s="54"/>
      <c r="O14" s="54"/>
      <c r="P14" s="54"/>
      <c r="Q14" s="54"/>
      <c r="R14" s="54"/>
      <c r="S14" s="54"/>
      <c r="T14" s="54"/>
      <c r="U14" s="54"/>
      <c r="V14" s="331"/>
      <c r="W14" s="100">
        <v>0</v>
      </c>
      <c r="X14" s="86" t="s">
        <v>78</v>
      </c>
      <c r="Y14" s="87">
        <v>0</v>
      </c>
      <c r="Z14" s="12"/>
      <c r="AA14" s="14" t="s">
        <v>23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</row>
    <row r="15" spans="2:34" ht="27.9" customHeight="1" x14ac:dyDescent="0.4">
      <c r="B15" s="31"/>
      <c r="C15" s="329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89"/>
      <c r="O15" s="95"/>
      <c r="P15" s="95"/>
      <c r="Q15" s="95"/>
      <c r="R15" s="95"/>
      <c r="S15" s="95"/>
      <c r="T15" s="95"/>
      <c r="U15" s="95"/>
      <c r="V15" s="331"/>
      <c r="W15" s="97" t="s">
        <v>103</v>
      </c>
      <c r="X15" s="88" t="s">
        <v>104</v>
      </c>
      <c r="Y15" s="87">
        <v>0</v>
      </c>
      <c r="AA15" s="32" t="s">
        <v>25</v>
      </c>
      <c r="AB15" s="14">
        <v>2.1</v>
      </c>
      <c r="AC15" s="33">
        <f>AB15*7</f>
        <v>14.700000000000001</v>
      </c>
      <c r="AD15" s="14">
        <f>AB15*5</f>
        <v>10.5</v>
      </c>
      <c r="AE15" s="14" t="s">
        <v>26</v>
      </c>
      <c r="AF15" s="34">
        <f>AC15*4+AD15*9</f>
        <v>153.30000000000001</v>
      </c>
    </row>
    <row r="16" spans="2:34" ht="27.9" customHeight="1" x14ac:dyDescent="0.4">
      <c r="B16" s="31" t="s">
        <v>10</v>
      </c>
      <c r="C16" s="329"/>
      <c r="D16" s="89"/>
      <c r="E16" s="89"/>
      <c r="F16" s="95"/>
      <c r="G16" s="95"/>
      <c r="H16" s="95"/>
      <c r="I16" s="95"/>
      <c r="J16" s="95"/>
      <c r="K16" s="66"/>
      <c r="L16" s="95"/>
      <c r="M16" s="95"/>
      <c r="N16" s="95"/>
      <c r="O16" s="95"/>
      <c r="P16" s="95"/>
      <c r="Q16" s="89"/>
      <c r="R16" s="95"/>
      <c r="S16" s="95"/>
      <c r="T16" s="95"/>
      <c r="U16" s="95"/>
      <c r="V16" s="331"/>
      <c r="W16" s="98">
        <f>Y13*0+Y14*5+Y15*0+Y16*5+Y17*0+Y18*4</f>
        <v>0</v>
      </c>
      <c r="X16" s="88" t="s">
        <v>105</v>
      </c>
      <c r="Y16" s="87">
        <v>0</v>
      </c>
      <c r="Z16" s="12"/>
      <c r="AA16" s="13" t="s">
        <v>28</v>
      </c>
      <c r="AB16" s="14">
        <v>1.8</v>
      </c>
      <c r="AC16" s="14">
        <f>AB16*1</f>
        <v>1.8</v>
      </c>
      <c r="AD16" s="14" t="s">
        <v>26</v>
      </c>
      <c r="AE16" s="14">
        <f>AB16*5</f>
        <v>9</v>
      </c>
      <c r="AF16" s="14">
        <f>AC16*4+AE16*4</f>
        <v>43.2</v>
      </c>
    </row>
    <row r="17" spans="2:33" ht="27.9" customHeight="1" x14ac:dyDescent="0.3">
      <c r="B17" s="333" t="s">
        <v>35</v>
      </c>
      <c r="C17" s="329"/>
      <c r="D17" s="83"/>
      <c r="E17" s="89"/>
      <c r="F17" s="95"/>
      <c r="G17" s="95"/>
      <c r="H17" s="89"/>
      <c r="I17" s="95"/>
      <c r="J17" s="95"/>
      <c r="K17" s="95"/>
      <c r="L17" s="95"/>
      <c r="M17" s="95"/>
      <c r="N17" s="89"/>
      <c r="O17" s="95"/>
      <c r="P17" s="95"/>
      <c r="Q17" s="89"/>
      <c r="R17" s="95"/>
      <c r="S17" s="95"/>
      <c r="T17" s="89"/>
      <c r="U17" s="95"/>
      <c r="V17" s="331"/>
      <c r="W17" s="97" t="s">
        <v>106</v>
      </c>
      <c r="X17" s="88" t="s">
        <v>30</v>
      </c>
      <c r="Y17" s="87">
        <v>0</v>
      </c>
      <c r="AA17" s="13" t="s">
        <v>31</v>
      </c>
      <c r="AB17" s="14">
        <v>2.5</v>
      </c>
      <c r="AC17" s="14"/>
      <c r="AD17" s="14">
        <f>AB17*5</f>
        <v>12.5</v>
      </c>
      <c r="AE17" s="14" t="s">
        <v>26</v>
      </c>
      <c r="AF17" s="14">
        <f>AD17*9</f>
        <v>112.5</v>
      </c>
    </row>
    <row r="18" spans="2:33" ht="27.9" customHeight="1" x14ac:dyDescent="0.4">
      <c r="B18" s="333"/>
      <c r="C18" s="329"/>
      <c r="D18" s="89"/>
      <c r="E18" s="89"/>
      <c r="F18" s="95"/>
      <c r="G18" s="95"/>
      <c r="H18" s="89"/>
      <c r="I18" s="95"/>
      <c r="J18" s="95"/>
      <c r="K18" s="89"/>
      <c r="L18" s="95"/>
      <c r="M18" s="95"/>
      <c r="N18" s="89"/>
      <c r="O18" s="95"/>
      <c r="P18" s="95"/>
      <c r="Q18" s="89"/>
      <c r="R18" s="95"/>
      <c r="S18" s="95"/>
      <c r="T18" s="89"/>
      <c r="U18" s="95"/>
      <c r="V18" s="331"/>
      <c r="W18" s="98">
        <f>Y13*2+Y14*7+Y15*1+Y16*0+Y17*0+Y18*8</f>
        <v>0</v>
      </c>
      <c r="X18" s="94" t="s">
        <v>107</v>
      </c>
      <c r="Y18" s="90">
        <v>0</v>
      </c>
      <c r="Z18" s="12"/>
      <c r="AA18" s="13" t="s">
        <v>32</v>
      </c>
      <c r="AB18" s="14">
        <v>1</v>
      </c>
      <c r="AE18" s="13">
        <f>AB18*15</f>
        <v>15</v>
      </c>
    </row>
    <row r="19" spans="2:33" ht="27.9" customHeight="1" x14ac:dyDescent="0.3">
      <c r="B19" s="35" t="s">
        <v>33</v>
      </c>
      <c r="C19" s="36"/>
      <c r="D19" s="89"/>
      <c r="E19" s="89"/>
      <c r="F19" s="95"/>
      <c r="G19" s="95"/>
      <c r="H19" s="89"/>
      <c r="I19" s="95"/>
      <c r="J19" s="95"/>
      <c r="K19" s="89"/>
      <c r="L19" s="95"/>
      <c r="M19" s="95"/>
      <c r="N19" s="89"/>
      <c r="O19" s="95"/>
      <c r="P19" s="95"/>
      <c r="Q19" s="89"/>
      <c r="R19" s="95"/>
      <c r="S19" s="95"/>
      <c r="T19" s="89"/>
      <c r="U19" s="95"/>
      <c r="V19" s="331"/>
      <c r="W19" s="97" t="s">
        <v>12</v>
      </c>
      <c r="X19" s="91"/>
      <c r="Y19" s="87"/>
      <c r="AC19" s="13">
        <f>SUM(AC14:AC18)</f>
        <v>28.900000000000002</v>
      </c>
      <c r="AD19" s="13">
        <f>SUM(AD14:AD18)</f>
        <v>23</v>
      </c>
      <c r="AE19" s="13">
        <f>SUM(AE14:AE18)</f>
        <v>117</v>
      </c>
      <c r="AF19" s="13">
        <f>AC19*4+AD19*9+AE19*4</f>
        <v>790.6</v>
      </c>
    </row>
    <row r="20" spans="2:33" ht="27.9" customHeight="1" x14ac:dyDescent="0.4">
      <c r="B20" s="37"/>
      <c r="C20" s="38"/>
      <c r="D20" s="130"/>
      <c r="E20" s="110"/>
      <c r="F20" s="111"/>
      <c r="G20" s="111"/>
      <c r="H20" s="110"/>
      <c r="I20" s="111"/>
      <c r="J20" s="111"/>
      <c r="K20" s="110"/>
      <c r="L20" s="111"/>
      <c r="M20" s="111"/>
      <c r="N20" s="110"/>
      <c r="O20" s="111"/>
      <c r="P20" s="111"/>
      <c r="Q20" s="110"/>
      <c r="R20" s="111"/>
      <c r="S20" s="111"/>
      <c r="T20" s="110"/>
      <c r="U20" s="111"/>
      <c r="V20" s="332"/>
      <c r="W20" s="163">
        <f>W14*4+W18*4+W16*9</f>
        <v>0</v>
      </c>
      <c r="X20" s="124"/>
      <c r="Y20" s="125"/>
      <c r="Z20" s="12"/>
      <c r="AC20" s="39">
        <f>AC19*4/AF19</f>
        <v>0.14621806223121681</v>
      </c>
      <c r="AD20" s="39">
        <f>AD19*9/AF19</f>
        <v>0.26182646091576017</v>
      </c>
      <c r="AE20" s="39">
        <f>AE19*4/AF19</f>
        <v>0.59195547685302297</v>
      </c>
    </row>
    <row r="21" spans="2:33" s="30" customFormat="1" ht="27.9" customHeight="1" x14ac:dyDescent="0.4">
      <c r="B21" s="28">
        <v>10</v>
      </c>
      <c r="C21" s="329"/>
      <c r="D21" s="159" t="str">
        <f>'114.10月'!J3</f>
        <v>漢堡皮x1</v>
      </c>
      <c r="E21" s="159" t="s">
        <v>48</v>
      </c>
      <c r="F21" s="159"/>
      <c r="G21" s="159" t="str">
        <f>'114.10月'!J4</f>
        <v>雞堡肉X1</v>
      </c>
      <c r="H21" s="159" t="s">
        <v>133</v>
      </c>
      <c r="I21" s="159"/>
      <c r="J21" s="159" t="str">
        <f>'114.10月'!J5</f>
        <v>火腿片X1</v>
      </c>
      <c r="K21" s="159" t="s">
        <v>112</v>
      </c>
      <c r="L21" s="159"/>
      <c r="M21" s="159"/>
      <c r="N21" s="159"/>
      <c r="O21" s="159"/>
      <c r="P21" s="159"/>
      <c r="Q21" s="159"/>
      <c r="R21" s="159"/>
      <c r="S21" s="159" t="str">
        <f>'114.10月'!J8</f>
        <v>麥茶</v>
      </c>
      <c r="T21" s="159" t="s">
        <v>16</v>
      </c>
      <c r="U21" s="159"/>
      <c r="V21" s="330"/>
      <c r="W21" s="160" t="s">
        <v>41</v>
      </c>
      <c r="X21" s="161" t="s">
        <v>17</v>
      </c>
      <c r="Y21" s="162">
        <v>3</v>
      </c>
      <c r="Z21" s="13"/>
      <c r="AA21" s="13"/>
      <c r="AB21" s="14"/>
      <c r="AC21" s="13" t="s">
        <v>18</v>
      </c>
      <c r="AD21" s="13" t="s">
        <v>19</v>
      </c>
      <c r="AE21" s="13" t="s">
        <v>20</v>
      </c>
      <c r="AF21" s="13" t="s">
        <v>21</v>
      </c>
      <c r="AG21" s="59"/>
    </row>
    <row r="22" spans="2:33" s="42" customFormat="1" ht="27.75" customHeight="1" x14ac:dyDescent="0.55000000000000004">
      <c r="B22" s="31" t="s">
        <v>8</v>
      </c>
      <c r="C22" s="329"/>
      <c r="D22" s="95" t="s">
        <v>121</v>
      </c>
      <c r="E22" s="95"/>
      <c r="F22" s="95" t="s">
        <v>49</v>
      </c>
      <c r="G22" s="95" t="s">
        <v>113</v>
      </c>
      <c r="H22" s="75"/>
      <c r="I22" s="72" t="s">
        <v>49</v>
      </c>
      <c r="J22" s="95" t="s">
        <v>125</v>
      </c>
      <c r="K22" s="95"/>
      <c r="L22" s="95" t="s">
        <v>110</v>
      </c>
      <c r="M22" s="95"/>
      <c r="N22" s="95"/>
      <c r="O22" s="95"/>
      <c r="P22" s="95"/>
      <c r="Q22" s="95"/>
      <c r="R22" s="95"/>
      <c r="S22" s="54" t="s">
        <v>128</v>
      </c>
      <c r="T22" s="95"/>
      <c r="U22" s="95">
        <v>15</v>
      </c>
      <c r="V22" s="331"/>
      <c r="W22" s="100">
        <f>Y21*15+Y22*0+Y23*5+Y24*0+Y25*15+Y26*12+18</f>
        <v>63</v>
      </c>
      <c r="X22" s="86" t="s">
        <v>22</v>
      </c>
      <c r="Y22" s="87">
        <v>1</v>
      </c>
      <c r="Z22" s="40"/>
      <c r="AA22" s="41" t="s">
        <v>23</v>
      </c>
      <c r="AB22" s="41">
        <v>6.2</v>
      </c>
      <c r="AC22" s="41">
        <f>AB22*2</f>
        <v>12.4</v>
      </c>
      <c r="AD22" s="41"/>
      <c r="AE22" s="41">
        <f>AB22*15</f>
        <v>93</v>
      </c>
      <c r="AF22" s="41">
        <f>AC22*4+AE22*4</f>
        <v>421.6</v>
      </c>
      <c r="AG22" s="100"/>
    </row>
    <row r="23" spans="2:33" s="42" customFormat="1" ht="27.9" customHeight="1" x14ac:dyDescent="0.4">
      <c r="B23" s="31">
        <v>1</v>
      </c>
      <c r="C23" s="329"/>
      <c r="D23" s="95"/>
      <c r="E23" s="95"/>
      <c r="F23" s="95"/>
      <c r="H23" s="76"/>
      <c r="I23" s="72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331"/>
      <c r="W23" s="97" t="s">
        <v>45</v>
      </c>
      <c r="X23" s="88" t="s">
        <v>24</v>
      </c>
      <c r="Y23" s="87">
        <v>0</v>
      </c>
      <c r="AA23" s="43" t="s">
        <v>25</v>
      </c>
      <c r="AB23" s="41">
        <v>2.2000000000000002</v>
      </c>
      <c r="AC23" s="44">
        <f>AB23*7</f>
        <v>15.400000000000002</v>
      </c>
      <c r="AD23" s="41">
        <f>AB23*5</f>
        <v>11</v>
      </c>
      <c r="AE23" s="41" t="s">
        <v>26</v>
      </c>
      <c r="AF23" s="45">
        <f>AC23*4+AD23*9</f>
        <v>160.60000000000002</v>
      </c>
      <c r="AG23" s="59"/>
    </row>
    <row r="24" spans="2:33" s="42" customFormat="1" ht="27.9" customHeight="1" x14ac:dyDescent="0.55000000000000004">
      <c r="B24" s="31" t="s">
        <v>10</v>
      </c>
      <c r="C24" s="329"/>
      <c r="D24" s="83"/>
      <c r="E24" s="89"/>
      <c r="F24" s="95"/>
      <c r="H24" s="76"/>
      <c r="I24" s="72"/>
      <c r="J24" s="95"/>
      <c r="K24" s="95"/>
      <c r="L24" s="95"/>
      <c r="M24" s="95"/>
      <c r="N24" s="95"/>
      <c r="O24" s="95"/>
      <c r="P24" s="95"/>
      <c r="Q24" s="89"/>
      <c r="R24" s="95"/>
      <c r="S24" s="95"/>
      <c r="T24" s="95"/>
      <c r="U24" s="95"/>
      <c r="V24" s="331"/>
      <c r="W24" s="98">
        <f>Y21*0+Y22*5+Y23*0+Y24*5+Y25*0+Y26*4</f>
        <v>7.5</v>
      </c>
      <c r="X24" s="88" t="s">
        <v>27</v>
      </c>
      <c r="Y24" s="87">
        <v>0.5</v>
      </c>
      <c r="Z24" s="40"/>
      <c r="AA24" s="46" t="s">
        <v>28</v>
      </c>
      <c r="AB24" s="41">
        <v>1.6</v>
      </c>
      <c r="AC24" s="41">
        <f>AB24*1</f>
        <v>1.6</v>
      </c>
      <c r="AD24" s="41" t="s">
        <v>26</v>
      </c>
      <c r="AE24" s="41">
        <f>AB24*5</f>
        <v>8</v>
      </c>
      <c r="AF24" s="41">
        <f>AC24*4+AE24*4</f>
        <v>38.4</v>
      </c>
      <c r="AG24" s="100"/>
    </row>
    <row r="25" spans="2:33" s="42" customFormat="1" ht="27.9" customHeight="1" x14ac:dyDescent="0.3">
      <c r="B25" s="333" t="s">
        <v>36</v>
      </c>
      <c r="C25" s="329"/>
      <c r="D25" s="83"/>
      <c r="E25" s="89"/>
      <c r="F25" s="95"/>
      <c r="G25" s="13"/>
      <c r="H25" s="76"/>
      <c r="I25" s="13"/>
      <c r="J25" s="95"/>
      <c r="K25" s="95"/>
      <c r="L25" s="95"/>
      <c r="M25" s="95"/>
      <c r="N25" s="95"/>
      <c r="O25" s="95"/>
      <c r="P25" s="95"/>
      <c r="Q25" s="89"/>
      <c r="R25" s="95"/>
      <c r="S25" s="95"/>
      <c r="T25" s="95"/>
      <c r="U25" s="95"/>
      <c r="V25" s="331"/>
      <c r="W25" s="97" t="s">
        <v>43</v>
      </c>
      <c r="X25" s="88" t="s">
        <v>30</v>
      </c>
      <c r="Y25" s="87">
        <v>0</v>
      </c>
      <c r="AA25" s="46" t="s">
        <v>31</v>
      </c>
      <c r="AB25" s="41">
        <v>2.5</v>
      </c>
      <c r="AC25" s="41"/>
      <c r="AD25" s="41">
        <f>AB25*5</f>
        <v>12.5</v>
      </c>
      <c r="AE25" s="41" t="s">
        <v>26</v>
      </c>
      <c r="AF25" s="41">
        <f>AD25*9</f>
        <v>112.5</v>
      </c>
      <c r="AG25" s="59"/>
    </row>
    <row r="26" spans="2:33" s="42" customFormat="1" ht="27.9" customHeight="1" x14ac:dyDescent="0.55000000000000004">
      <c r="B26" s="333"/>
      <c r="C26" s="329"/>
      <c r="D26" s="89"/>
      <c r="E26" s="89"/>
      <c r="F26" s="95"/>
      <c r="G26" s="95"/>
      <c r="H26" s="89"/>
      <c r="I26" s="95"/>
      <c r="J26" s="95"/>
      <c r="K26" s="89"/>
      <c r="L26" s="95"/>
      <c r="M26" s="95"/>
      <c r="N26" s="89"/>
      <c r="O26" s="95"/>
      <c r="P26" s="95"/>
      <c r="Q26" s="89"/>
      <c r="R26" s="95"/>
      <c r="S26" s="95"/>
      <c r="T26" s="89"/>
      <c r="U26" s="95"/>
      <c r="V26" s="331"/>
      <c r="W26" s="98">
        <f>Y21*2+Y22*7+Y23*1+Y24*0+Y25*0+Y26*8</f>
        <v>13</v>
      </c>
      <c r="X26" s="94" t="s">
        <v>39</v>
      </c>
      <c r="Y26" s="90">
        <v>0</v>
      </c>
      <c r="Z26" s="40"/>
      <c r="AA26" s="46" t="s">
        <v>32</v>
      </c>
      <c r="AB26" s="41"/>
      <c r="AC26" s="46"/>
      <c r="AD26" s="46"/>
      <c r="AE26" s="46">
        <f>AB26*15</f>
        <v>0</v>
      </c>
      <c r="AF26" s="46"/>
      <c r="AG26" s="100"/>
    </row>
    <row r="27" spans="2:33" s="42" customFormat="1" ht="27.9" customHeight="1" x14ac:dyDescent="0.3">
      <c r="B27" s="48" t="s">
        <v>33</v>
      </c>
      <c r="C27" s="49"/>
      <c r="D27" s="89"/>
      <c r="E27" s="89"/>
      <c r="F27" s="95"/>
      <c r="G27" s="95"/>
      <c r="H27" s="89"/>
      <c r="I27" s="95"/>
      <c r="J27" s="95"/>
      <c r="K27" s="89"/>
      <c r="L27" s="95"/>
      <c r="M27" s="95"/>
      <c r="N27" s="89"/>
      <c r="O27" s="95"/>
      <c r="P27" s="95"/>
      <c r="Q27" s="89"/>
      <c r="R27" s="95"/>
      <c r="S27" s="95"/>
      <c r="T27" s="95"/>
      <c r="U27" s="95"/>
      <c r="V27" s="331"/>
      <c r="W27" s="97" t="s">
        <v>12</v>
      </c>
      <c r="X27" s="91"/>
      <c r="Y27" s="87"/>
      <c r="AA27" s="46"/>
      <c r="AB27" s="41"/>
      <c r="AC27" s="46">
        <f>SUM(AC22:AC26)</f>
        <v>29.400000000000006</v>
      </c>
      <c r="AD27" s="46">
        <f>SUM(AD22:AD26)</f>
        <v>23.5</v>
      </c>
      <c r="AE27" s="46">
        <f>SUM(AE22:AE26)</f>
        <v>101</v>
      </c>
      <c r="AF27" s="46">
        <f>AC27*4+AD27*9+AE27*4</f>
        <v>733.1</v>
      </c>
      <c r="AG27" s="59"/>
    </row>
    <row r="28" spans="2:33" s="42" customFormat="1" ht="27.9" customHeight="1" thickBot="1" x14ac:dyDescent="0.6">
      <c r="B28" s="50"/>
      <c r="C28" s="51"/>
      <c r="D28" s="110"/>
      <c r="E28" s="110"/>
      <c r="F28" s="111"/>
      <c r="G28" s="111"/>
      <c r="H28" s="110"/>
      <c r="I28" s="111"/>
      <c r="J28" s="111"/>
      <c r="K28" s="110"/>
      <c r="L28" s="111"/>
      <c r="M28" s="111"/>
      <c r="N28" s="110"/>
      <c r="O28" s="111"/>
      <c r="P28" s="111"/>
      <c r="Q28" s="110"/>
      <c r="R28" s="111"/>
      <c r="S28" s="111"/>
      <c r="T28" s="110"/>
      <c r="U28" s="111"/>
      <c r="V28" s="332"/>
      <c r="W28" s="163">
        <f>W22*4+W26*4+W24*9</f>
        <v>371.5</v>
      </c>
      <c r="X28" s="124"/>
      <c r="Y28" s="125"/>
      <c r="Z28" s="40"/>
      <c r="AB28" s="52"/>
      <c r="AC28" s="53">
        <f>AC27*4/AF27</f>
        <v>0.16041467739735374</v>
      </c>
      <c r="AD28" s="53">
        <f>AD27*9/AF27</f>
        <v>0.28850088664575091</v>
      </c>
      <c r="AE28" s="53">
        <f>AE27*4/AF27</f>
        <v>0.55108443595689538</v>
      </c>
      <c r="AG28" s="67"/>
    </row>
    <row r="29" spans="2:33" s="30" customFormat="1" ht="27.9" customHeight="1" x14ac:dyDescent="0.4">
      <c r="B29" s="28">
        <v>10</v>
      </c>
      <c r="C29" s="329"/>
      <c r="D29" s="77" t="str">
        <f>'114.10月'!N3</f>
        <v>雞茸玉米粥</v>
      </c>
      <c r="E29" s="77" t="s">
        <v>16</v>
      </c>
      <c r="F29" s="131"/>
      <c r="G29" s="132" t="str">
        <f>'114.10月'!N4</f>
        <v>香滷豆腐丁</v>
      </c>
      <c r="H29" s="77" t="s">
        <v>204</v>
      </c>
      <c r="I29" s="131"/>
      <c r="J29" s="77"/>
      <c r="K29" s="77"/>
      <c r="L29" s="131"/>
      <c r="M29" s="77"/>
      <c r="N29" s="77"/>
      <c r="O29" s="131"/>
      <c r="P29" s="77"/>
      <c r="Q29" s="77"/>
      <c r="R29" s="131"/>
      <c r="S29" s="77"/>
      <c r="T29" s="77"/>
      <c r="U29" s="131"/>
      <c r="V29" s="331"/>
      <c r="W29" s="80" t="s">
        <v>41</v>
      </c>
      <c r="X29" s="88" t="s">
        <v>51</v>
      </c>
      <c r="Y29" s="87">
        <v>4.0999999999999996</v>
      </c>
      <c r="Z29" s="13"/>
      <c r="AA29" s="13"/>
      <c r="AB29" s="14"/>
      <c r="AC29" s="13" t="s">
        <v>18</v>
      </c>
      <c r="AD29" s="13" t="s">
        <v>19</v>
      </c>
      <c r="AE29" s="13" t="s">
        <v>20</v>
      </c>
      <c r="AF29" s="13" t="s">
        <v>21</v>
      </c>
      <c r="AG29" s="59"/>
    </row>
    <row r="30" spans="2:33" ht="27.9" customHeight="1" x14ac:dyDescent="0.4">
      <c r="B30" s="31" t="s">
        <v>8</v>
      </c>
      <c r="C30" s="329"/>
      <c r="D30" s="95" t="s">
        <v>75</v>
      </c>
      <c r="E30" s="95"/>
      <c r="F30" s="95">
        <v>80</v>
      </c>
      <c r="G30" s="95" t="s">
        <v>203</v>
      </c>
      <c r="H30" s="95"/>
      <c r="I30" s="95">
        <v>45</v>
      </c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331"/>
      <c r="W30" s="79">
        <f>Y29*15+Y30*0+Y31*5+Y32*0+Y33*15+Y34*12+15</f>
        <v>76.5</v>
      </c>
      <c r="X30" s="86" t="s">
        <v>52</v>
      </c>
      <c r="Y30" s="87">
        <v>1.2</v>
      </c>
      <c r="Z30" s="12"/>
      <c r="AA30" s="14" t="s">
        <v>23</v>
      </c>
      <c r="AB30" s="14">
        <v>6.2</v>
      </c>
      <c r="AC30" s="14">
        <f>AB30*2</f>
        <v>12.4</v>
      </c>
      <c r="AD30" s="14"/>
      <c r="AE30" s="14">
        <f>AB30*15</f>
        <v>93</v>
      </c>
      <c r="AF30" s="14">
        <f>AC30*4+AE30*4</f>
        <v>421.6</v>
      </c>
      <c r="AG30" s="100"/>
    </row>
    <row r="31" spans="2:33" ht="27.9" customHeight="1" x14ac:dyDescent="0.4">
      <c r="B31" s="31">
        <v>2</v>
      </c>
      <c r="C31" s="329"/>
      <c r="D31" s="95" t="s">
        <v>226</v>
      </c>
      <c r="E31" s="95"/>
      <c r="F31" s="95">
        <v>20</v>
      </c>
      <c r="G31" s="95"/>
      <c r="H31" s="89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331"/>
      <c r="W31" s="80" t="s">
        <v>45</v>
      </c>
      <c r="X31" s="88" t="s">
        <v>53</v>
      </c>
      <c r="Y31" s="87">
        <v>0</v>
      </c>
      <c r="AA31" s="32" t="s">
        <v>25</v>
      </c>
      <c r="AB31" s="14">
        <v>2.1</v>
      </c>
      <c r="AC31" s="33">
        <f>AB31*7</f>
        <v>14.700000000000001</v>
      </c>
      <c r="AD31" s="14">
        <f>AB31*5</f>
        <v>10.5</v>
      </c>
      <c r="AE31" s="14" t="s">
        <v>26</v>
      </c>
      <c r="AF31" s="34">
        <f>AC31*4+AD31*9</f>
        <v>153.30000000000001</v>
      </c>
      <c r="AG31" s="59"/>
    </row>
    <row r="32" spans="2:33" ht="27.9" customHeight="1" x14ac:dyDescent="0.4">
      <c r="B32" s="31" t="s">
        <v>10</v>
      </c>
      <c r="C32" s="329"/>
      <c r="D32" s="95" t="s">
        <v>228</v>
      </c>
      <c r="E32" s="95"/>
      <c r="F32" s="95">
        <v>10</v>
      </c>
      <c r="G32" s="95"/>
      <c r="H32" s="95"/>
      <c r="I32" s="95"/>
      <c r="J32" s="95"/>
      <c r="K32" s="95"/>
      <c r="L32" s="95"/>
      <c r="M32" s="95"/>
      <c r="N32" s="89"/>
      <c r="O32" s="95"/>
      <c r="P32" s="95"/>
      <c r="Q32" s="89"/>
      <c r="R32" s="95"/>
      <c r="S32" s="95"/>
      <c r="T32" s="89"/>
      <c r="U32" s="95"/>
      <c r="V32" s="331"/>
      <c r="W32" s="79">
        <f>Y29*0+Y30*5+Y31*0+Y32*5+Y33*0+Y34*4</f>
        <v>8.5</v>
      </c>
      <c r="X32" s="88" t="s">
        <v>54</v>
      </c>
      <c r="Y32" s="87">
        <v>0.5</v>
      </c>
      <c r="Z32" s="12"/>
      <c r="AA32" s="13" t="s">
        <v>28</v>
      </c>
      <c r="AB32" s="14">
        <v>1.5</v>
      </c>
      <c r="AC32" s="14">
        <f>AB32*1</f>
        <v>1.5</v>
      </c>
      <c r="AD32" s="14" t="s">
        <v>26</v>
      </c>
      <c r="AE32" s="14">
        <f>AB32*5</f>
        <v>7.5</v>
      </c>
      <c r="AF32" s="14">
        <f>AC32*4+AE32*4</f>
        <v>36</v>
      </c>
      <c r="AG32" s="100"/>
    </row>
    <row r="33" spans="2:33" ht="27.9" customHeight="1" x14ac:dyDescent="0.3">
      <c r="B33" s="333" t="s">
        <v>37</v>
      </c>
      <c r="C33" s="329"/>
      <c r="D33" s="95" t="s">
        <v>202</v>
      </c>
      <c r="E33" s="95"/>
      <c r="F33" s="95">
        <v>1</v>
      </c>
      <c r="G33" s="95"/>
      <c r="H33" s="89"/>
      <c r="I33" s="95"/>
      <c r="J33" s="95"/>
      <c r="K33" s="89"/>
      <c r="L33" s="95"/>
      <c r="M33" s="95"/>
      <c r="N33" s="89"/>
      <c r="O33" s="95"/>
      <c r="P33" s="95"/>
      <c r="Q33" s="89"/>
      <c r="R33" s="95"/>
      <c r="S33" s="95"/>
      <c r="T33" s="89"/>
      <c r="U33" s="95"/>
      <c r="V33" s="331"/>
      <c r="W33" s="80" t="s">
        <v>43</v>
      </c>
      <c r="X33" s="88" t="s">
        <v>55</v>
      </c>
      <c r="Y33" s="87">
        <v>0</v>
      </c>
      <c r="AA33" s="13" t="s">
        <v>31</v>
      </c>
      <c r="AB33" s="14">
        <v>2.5</v>
      </c>
      <c r="AC33" s="14"/>
      <c r="AD33" s="14">
        <f>AB33*5</f>
        <v>12.5</v>
      </c>
      <c r="AE33" s="14" t="s">
        <v>26</v>
      </c>
      <c r="AF33" s="14">
        <f>AD33*9</f>
        <v>112.5</v>
      </c>
      <c r="AG33" s="59"/>
    </row>
    <row r="34" spans="2:33" ht="27.9" customHeight="1" x14ac:dyDescent="0.4">
      <c r="B34" s="333"/>
      <c r="C34" s="329"/>
      <c r="D34" s="95" t="s">
        <v>227</v>
      </c>
      <c r="E34" s="95"/>
      <c r="F34" s="95">
        <v>1</v>
      </c>
      <c r="G34" s="95"/>
      <c r="H34" s="89"/>
      <c r="I34" s="95"/>
      <c r="J34" s="95"/>
      <c r="K34" s="89"/>
      <c r="L34" s="95"/>
      <c r="M34" s="95"/>
      <c r="N34" s="89"/>
      <c r="O34" s="95"/>
      <c r="P34" s="95"/>
      <c r="Q34" s="89"/>
      <c r="R34" s="95"/>
      <c r="S34" s="95"/>
      <c r="T34" s="89"/>
      <c r="U34" s="95"/>
      <c r="V34" s="331"/>
      <c r="W34" s="79">
        <f>Y29*2+Y30*7+Y31*1+Y32*0+Y33*0+Y34*8</f>
        <v>16.600000000000001</v>
      </c>
      <c r="X34" s="94" t="s">
        <v>56</v>
      </c>
      <c r="Y34" s="90">
        <v>0</v>
      </c>
      <c r="Z34" s="12"/>
      <c r="AA34" s="13" t="s">
        <v>32</v>
      </c>
      <c r="AB34" s="14">
        <v>1</v>
      </c>
      <c r="AE34" s="13">
        <f>AB34*15</f>
        <v>15</v>
      </c>
      <c r="AG34" s="100"/>
    </row>
    <row r="35" spans="2:33" ht="27.9" customHeight="1" x14ac:dyDescent="0.3">
      <c r="B35" s="35" t="s">
        <v>33</v>
      </c>
      <c r="C35" s="36"/>
      <c r="D35" s="95"/>
      <c r="E35" s="89"/>
      <c r="F35" s="95"/>
      <c r="G35" s="95"/>
      <c r="H35" s="89"/>
      <c r="I35" s="95"/>
      <c r="J35" s="95"/>
      <c r="K35" s="89"/>
      <c r="L35" s="95"/>
      <c r="M35" s="95"/>
      <c r="N35" s="89"/>
      <c r="O35" s="95"/>
      <c r="P35" s="95"/>
      <c r="Q35" s="89"/>
      <c r="R35" s="95"/>
      <c r="S35" s="95"/>
      <c r="T35" s="89"/>
      <c r="U35" s="95"/>
      <c r="V35" s="331"/>
      <c r="W35" s="80" t="s">
        <v>12</v>
      </c>
      <c r="X35" s="91"/>
      <c r="Y35" s="87"/>
      <c r="AC35" s="13">
        <f>SUM(AC30:AC34)</f>
        <v>28.6</v>
      </c>
      <c r="AD35" s="13">
        <f>SUM(AD30:AD34)</f>
        <v>23</v>
      </c>
      <c r="AE35" s="13">
        <f>SUM(AE30:AE34)</f>
        <v>115.5</v>
      </c>
      <c r="AF35" s="13">
        <f>AC35*4+AD35*9+AE35*4</f>
        <v>783.4</v>
      </c>
      <c r="AG35" s="59"/>
    </row>
    <row r="36" spans="2:33" ht="27.9" customHeight="1" x14ac:dyDescent="0.4">
      <c r="B36" s="122"/>
      <c r="C36" s="123"/>
      <c r="D36" s="111"/>
      <c r="E36" s="110"/>
      <c r="F36" s="111"/>
      <c r="G36" s="111"/>
      <c r="H36" s="110"/>
      <c r="I36" s="111"/>
      <c r="J36" s="111"/>
      <c r="K36" s="110"/>
      <c r="L36" s="111"/>
      <c r="M36" s="111"/>
      <c r="N36" s="110"/>
      <c r="O36" s="111"/>
      <c r="P36" s="111"/>
      <c r="Q36" s="110"/>
      <c r="R36" s="111"/>
      <c r="S36" s="111"/>
      <c r="T36" s="110"/>
      <c r="U36" s="111"/>
      <c r="V36" s="338"/>
      <c r="W36" s="101">
        <f>W30*4+W34*4+W32*9</f>
        <v>448.9</v>
      </c>
      <c r="X36" s="92"/>
      <c r="Y36" s="93"/>
      <c r="Z36" s="12"/>
      <c r="AC36" s="39">
        <f>AC35*4/AF35</f>
        <v>0.14603012509573654</v>
      </c>
      <c r="AD36" s="39">
        <f>AD35*9/AF35</f>
        <v>0.26423283124840441</v>
      </c>
      <c r="AE36" s="39">
        <f>AE35*4/AF35</f>
        <v>0.58973704365585911</v>
      </c>
      <c r="AG36" s="67"/>
    </row>
    <row r="37" spans="2:33" s="30" customFormat="1" ht="27.9" customHeight="1" x14ac:dyDescent="0.4">
      <c r="B37" s="31">
        <v>10</v>
      </c>
      <c r="C37" s="341"/>
      <c r="D37" s="77" t="str">
        <f>'114.10月'!R3</f>
        <v>大肉包X1</v>
      </c>
      <c r="E37" s="77" t="s">
        <v>64</v>
      </c>
      <c r="F37" s="77"/>
      <c r="G37" s="77" t="str">
        <f>'114.10月'!R4</f>
        <v>水煎包X1</v>
      </c>
      <c r="H37" s="77" t="s">
        <v>64</v>
      </c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 t="str">
        <f>'114.10月'!R8</f>
        <v>紅茶拿鐵</v>
      </c>
      <c r="T37" s="77" t="s">
        <v>16</v>
      </c>
      <c r="U37" s="77"/>
      <c r="V37" s="331"/>
      <c r="W37" s="78" t="s">
        <v>41</v>
      </c>
      <c r="X37" s="88" t="s">
        <v>17</v>
      </c>
      <c r="Y37" s="87">
        <v>4</v>
      </c>
      <c r="Z37" s="13"/>
      <c r="AA37" s="13"/>
      <c r="AB37" s="14"/>
      <c r="AC37" s="13" t="s">
        <v>18</v>
      </c>
      <c r="AD37" s="13" t="s">
        <v>19</v>
      </c>
      <c r="AE37" s="13" t="s">
        <v>20</v>
      </c>
      <c r="AF37" s="13" t="s">
        <v>21</v>
      </c>
    </row>
    <row r="38" spans="2:33" ht="27.9" customHeight="1" x14ac:dyDescent="0.4">
      <c r="B38" s="31" t="s">
        <v>8</v>
      </c>
      <c r="C38" s="329"/>
      <c r="D38" s="95" t="s">
        <v>207</v>
      </c>
      <c r="E38" s="95"/>
      <c r="F38" s="95" t="s">
        <v>49</v>
      </c>
      <c r="G38" s="42" t="s">
        <v>208</v>
      </c>
      <c r="H38" s="118"/>
      <c r="I38" s="133" t="s">
        <v>49</v>
      </c>
      <c r="J38" s="95"/>
      <c r="K38" s="95"/>
      <c r="L38" s="95"/>
      <c r="M38" s="95"/>
      <c r="N38" s="95"/>
      <c r="O38" s="95"/>
      <c r="P38" s="95"/>
      <c r="Q38" s="95"/>
      <c r="R38" s="95"/>
      <c r="S38" s="54" t="s">
        <v>97</v>
      </c>
      <c r="T38" s="95"/>
      <c r="U38" s="95">
        <v>15</v>
      </c>
      <c r="V38" s="331"/>
      <c r="W38" s="79">
        <f>Y37*15+Y38*0+Y39*5+Y40*0+Y41*15+Y42*12+18</f>
        <v>81.599999999999994</v>
      </c>
      <c r="X38" s="86" t="s">
        <v>22</v>
      </c>
      <c r="Y38" s="87">
        <v>0</v>
      </c>
      <c r="Z38" s="12"/>
      <c r="AA38" s="14" t="s">
        <v>23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</row>
    <row r="39" spans="2:33" ht="27.9" customHeight="1" x14ac:dyDescent="0.4">
      <c r="B39" s="31">
        <v>3</v>
      </c>
      <c r="C39" s="329"/>
      <c r="D39" s="95"/>
      <c r="E39" s="95"/>
      <c r="F39" s="95"/>
      <c r="G39" s="95"/>
      <c r="H39" s="119"/>
      <c r="I39" s="72"/>
      <c r="J39" s="95"/>
      <c r="K39" s="95"/>
      <c r="L39" s="95"/>
      <c r="M39" s="95"/>
      <c r="N39" s="95"/>
      <c r="O39" s="95"/>
      <c r="P39" s="95"/>
      <c r="Q39" s="95"/>
      <c r="R39" s="95"/>
      <c r="S39" s="95" t="s">
        <v>108</v>
      </c>
      <c r="T39" s="95"/>
      <c r="U39" s="95">
        <v>15</v>
      </c>
      <c r="V39" s="331"/>
      <c r="W39" s="80" t="s">
        <v>45</v>
      </c>
      <c r="X39" s="88" t="s">
        <v>24</v>
      </c>
      <c r="Y39" s="87">
        <v>0</v>
      </c>
      <c r="AA39" s="32" t="s">
        <v>25</v>
      </c>
      <c r="AB39" s="14">
        <v>2.2000000000000002</v>
      </c>
      <c r="AC39" s="33">
        <f>AB39*7</f>
        <v>15.400000000000002</v>
      </c>
      <c r="AD39" s="14">
        <f>AB39*5</f>
        <v>11</v>
      </c>
      <c r="AE39" s="14" t="s">
        <v>26</v>
      </c>
      <c r="AF39" s="34">
        <f>AC39*4+AD39*9</f>
        <v>160.60000000000002</v>
      </c>
    </row>
    <row r="40" spans="2:33" ht="27.9" customHeight="1" x14ac:dyDescent="0.4">
      <c r="B40" s="31" t="s">
        <v>10</v>
      </c>
      <c r="C40" s="329"/>
      <c r="D40" s="95"/>
      <c r="E40" s="95"/>
      <c r="F40" s="95"/>
      <c r="G40" s="95"/>
      <c r="H40" s="119"/>
      <c r="I40" s="72"/>
      <c r="J40" s="95"/>
      <c r="K40" s="95"/>
      <c r="L40" s="95"/>
      <c r="M40" s="89"/>
      <c r="N40" s="95"/>
      <c r="O40" s="95"/>
      <c r="P40" s="95"/>
      <c r="Q40" s="89"/>
      <c r="R40" s="95"/>
      <c r="S40" s="95"/>
      <c r="T40" s="95"/>
      <c r="U40" s="95"/>
      <c r="V40" s="331"/>
      <c r="W40" s="79">
        <f>Y37*0+Y38*5+Y39*0+Y40*5+Y41*0+Y42*4</f>
        <v>1.2</v>
      </c>
      <c r="X40" s="88" t="s">
        <v>27</v>
      </c>
      <c r="Y40" s="87">
        <v>0</v>
      </c>
      <c r="Z40" s="12"/>
      <c r="AA40" s="13" t="s">
        <v>28</v>
      </c>
      <c r="AB40" s="14">
        <v>1.7</v>
      </c>
      <c r="AC40" s="14">
        <f>AB40*1</f>
        <v>1.7</v>
      </c>
      <c r="AD40" s="14" t="s">
        <v>26</v>
      </c>
      <c r="AE40" s="14">
        <f>AB40*5</f>
        <v>8.5</v>
      </c>
      <c r="AF40" s="14">
        <f>AC40*4+AE40*4</f>
        <v>40.799999999999997</v>
      </c>
    </row>
    <row r="41" spans="2:33" ht="27.9" customHeight="1" x14ac:dyDescent="0.3">
      <c r="B41" s="333" t="s">
        <v>29</v>
      </c>
      <c r="C41" s="329"/>
      <c r="D41" s="95"/>
      <c r="E41" s="95"/>
      <c r="F41" s="95"/>
      <c r="G41" s="95"/>
      <c r="H41" s="119"/>
      <c r="I41" s="120"/>
      <c r="J41" s="95"/>
      <c r="K41" s="95"/>
      <c r="L41" s="95"/>
      <c r="M41" s="95"/>
      <c r="N41" s="95"/>
      <c r="O41" s="95"/>
      <c r="P41" s="95"/>
      <c r="Q41" s="89"/>
      <c r="R41" s="95"/>
      <c r="S41" s="95"/>
      <c r="T41" s="95"/>
      <c r="U41" s="95"/>
      <c r="V41" s="331"/>
      <c r="W41" s="80" t="s">
        <v>43</v>
      </c>
      <c r="X41" s="88" t="s">
        <v>30</v>
      </c>
      <c r="Y41" s="87">
        <v>0</v>
      </c>
      <c r="AA41" s="13" t="s">
        <v>31</v>
      </c>
      <c r="AB41" s="14">
        <v>2.5</v>
      </c>
      <c r="AC41" s="14"/>
      <c r="AD41" s="14">
        <f>AB41*5</f>
        <v>12.5</v>
      </c>
      <c r="AE41" s="14" t="s">
        <v>26</v>
      </c>
      <c r="AF41" s="14">
        <f>AD41*9</f>
        <v>112.5</v>
      </c>
      <c r="AG41" s="59"/>
    </row>
    <row r="42" spans="2:33" ht="27.9" customHeight="1" x14ac:dyDescent="0.4">
      <c r="B42" s="333"/>
      <c r="C42" s="329"/>
      <c r="D42" s="95"/>
      <c r="E42" s="95"/>
      <c r="F42" s="95"/>
      <c r="G42" s="95"/>
      <c r="H42" s="89"/>
      <c r="I42" s="95"/>
      <c r="J42" s="95"/>
      <c r="K42" s="95"/>
      <c r="L42" s="95"/>
      <c r="M42" s="95"/>
      <c r="N42" s="89"/>
      <c r="O42" s="95"/>
      <c r="P42" s="95"/>
      <c r="Q42" s="89"/>
      <c r="R42" s="95"/>
      <c r="S42" s="95"/>
      <c r="T42" s="89"/>
      <c r="U42" s="95"/>
      <c r="V42" s="331"/>
      <c r="W42" s="79">
        <f>Y37*2+Y38*7+Y39*1+Y40*0+Y41*0+Y42*8</f>
        <v>10.4</v>
      </c>
      <c r="X42" s="94" t="s">
        <v>39</v>
      </c>
      <c r="Y42" s="90">
        <v>0.3</v>
      </c>
      <c r="Z42" s="12"/>
      <c r="AA42" s="13" t="s">
        <v>32</v>
      </c>
      <c r="AE42" s="13">
        <f>AB42*15</f>
        <v>0</v>
      </c>
      <c r="AG42" s="100"/>
    </row>
    <row r="43" spans="2:33" ht="27.9" customHeight="1" x14ac:dyDescent="0.3">
      <c r="B43" s="35" t="s">
        <v>33</v>
      </c>
      <c r="C43" s="36"/>
      <c r="D43" s="95"/>
      <c r="E43" s="89"/>
      <c r="F43" s="95"/>
      <c r="G43" s="95"/>
      <c r="H43" s="89"/>
      <c r="I43" s="95"/>
      <c r="J43" s="95"/>
      <c r="K43" s="89"/>
      <c r="L43" s="95"/>
      <c r="M43" s="95"/>
      <c r="N43" s="89"/>
      <c r="O43" s="95"/>
      <c r="P43" s="95"/>
      <c r="Q43" s="89"/>
      <c r="R43" s="95"/>
      <c r="S43" s="95"/>
      <c r="T43" s="89"/>
      <c r="U43" s="95"/>
      <c r="V43" s="331"/>
      <c r="W43" s="80" t="s">
        <v>12</v>
      </c>
      <c r="X43" s="91"/>
      <c r="Y43" s="87"/>
      <c r="AC43" s="13">
        <f>SUM(AC38:AC42)</f>
        <v>29.1</v>
      </c>
      <c r="AD43" s="13">
        <f>SUM(AD38:AD42)</f>
        <v>23.5</v>
      </c>
      <c r="AE43" s="13">
        <f>SUM(AE38:AE42)</f>
        <v>98.5</v>
      </c>
      <c r="AF43" s="13">
        <f>AC43*4+AD43*9+AE43*4</f>
        <v>721.9</v>
      </c>
      <c r="AG43" s="59"/>
    </row>
    <row r="44" spans="2:33" ht="27.9" customHeight="1" thickBot="1" x14ac:dyDescent="0.45">
      <c r="B44" s="55"/>
      <c r="C44" s="38"/>
      <c r="D44" s="121"/>
      <c r="E44" s="104"/>
      <c r="F44" s="105"/>
      <c r="G44" s="105"/>
      <c r="H44" s="104"/>
      <c r="I44" s="105"/>
      <c r="J44" s="105"/>
      <c r="K44" s="104"/>
      <c r="L44" s="105"/>
      <c r="M44" s="105"/>
      <c r="N44" s="104"/>
      <c r="O44" s="105"/>
      <c r="P44" s="105"/>
      <c r="Q44" s="104"/>
      <c r="R44" s="105"/>
      <c r="S44" s="105"/>
      <c r="T44" s="104"/>
      <c r="U44" s="105"/>
      <c r="V44" s="340"/>
      <c r="W44" s="81">
        <f>W38*4+W42*4+W40*9</f>
        <v>378.8</v>
      </c>
      <c r="X44" s="106"/>
      <c r="Y44" s="107"/>
      <c r="Z44" s="12"/>
      <c r="AC44" s="39">
        <f>AC43*4/AF43</f>
        <v>0.1612411691369996</v>
      </c>
      <c r="AD44" s="39">
        <f>AD43*9/AF43</f>
        <v>0.29297686660202243</v>
      </c>
      <c r="AE44" s="39">
        <f>AE43*4/AF43</f>
        <v>0.54578196426097803</v>
      </c>
      <c r="AG44" s="67"/>
    </row>
    <row r="45" spans="2:33" s="46" customFormat="1" ht="21.75" customHeight="1" x14ac:dyDescent="0.3">
      <c r="B45" s="14"/>
      <c r="C45" s="13"/>
      <c r="D45" s="13"/>
      <c r="E45" s="56"/>
      <c r="F45" s="13"/>
      <c r="G45" s="13"/>
      <c r="H45" s="56"/>
      <c r="I45" s="13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57"/>
      <c r="AB45" s="41"/>
    </row>
    <row r="46" spans="2:33" x14ac:dyDescent="0.3">
      <c r="B46" s="41"/>
      <c r="C46" s="46"/>
      <c r="D46" s="343"/>
      <c r="E46" s="343"/>
      <c r="F46" s="343"/>
      <c r="G46" s="343"/>
      <c r="H46" s="58"/>
      <c r="K46" s="58"/>
      <c r="N46" s="58"/>
      <c r="Q46" s="58"/>
      <c r="T46" s="58"/>
    </row>
  </sheetData>
  <mergeCells count="20">
    <mergeCell ref="V37:V44"/>
    <mergeCell ref="C37:C42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F3:M3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topLeftCell="A30" zoomScale="75" zoomScaleNormal="75" workbookViewId="0">
      <selection activeCell="L9" sqref="L9"/>
    </sheetView>
  </sheetViews>
  <sheetFormatPr defaultColWidth="9" defaultRowHeight="21" x14ac:dyDescent="0.3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56" customWidth="1"/>
    <col min="6" max="6" width="9.6640625" style="13" customWidth="1"/>
    <col min="7" max="7" width="18.6640625" style="13" customWidth="1"/>
    <col min="8" max="8" width="5.6640625" style="56" customWidth="1"/>
    <col min="9" max="9" width="9.6640625" style="13" customWidth="1"/>
    <col min="10" max="10" width="18.6640625" style="13" customWidth="1"/>
    <col min="11" max="11" width="5.6640625" style="56" customWidth="1"/>
    <col min="12" max="12" width="9.6640625" style="13" customWidth="1"/>
    <col min="13" max="13" width="18.6640625" style="13" customWidth="1"/>
    <col min="14" max="14" width="5.6640625" style="56" customWidth="1"/>
    <col min="15" max="15" width="9.6640625" style="13" customWidth="1"/>
    <col min="16" max="16" width="18.6640625" style="13" customWidth="1"/>
    <col min="17" max="17" width="5.6640625" style="56" customWidth="1"/>
    <col min="18" max="18" width="9.6640625" style="13" customWidth="1"/>
    <col min="19" max="19" width="18.6640625" style="13" customWidth="1"/>
    <col min="20" max="20" width="5.6640625" style="56" customWidth="1"/>
    <col min="21" max="21" width="9.6640625" style="13" customWidth="1"/>
    <col min="22" max="22" width="5.21875" style="13" customWidth="1"/>
    <col min="23" max="23" width="11.77734375" style="59" customWidth="1"/>
    <col min="24" max="24" width="11.21875" style="60" customWidth="1"/>
    <col min="25" max="25" width="6.6640625" style="61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3" s="3" customFormat="1" ht="39" x14ac:dyDescent="0.7">
      <c r="B1" s="334" t="s">
        <v>219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2"/>
      <c r="AB1" s="4"/>
    </row>
    <row r="2" spans="2:33" s="3" customFormat="1" ht="13.5" customHeight="1" x14ac:dyDescent="0.6">
      <c r="B2" s="335"/>
      <c r="C2" s="336"/>
      <c r="D2" s="336"/>
      <c r="E2" s="336"/>
      <c r="F2" s="336"/>
      <c r="G2" s="336"/>
      <c r="H2" s="134"/>
      <c r="I2" s="2"/>
      <c r="J2" s="2"/>
      <c r="K2" s="134"/>
      <c r="L2" s="2"/>
      <c r="M2" s="2"/>
      <c r="N2" s="134"/>
      <c r="O2" s="2"/>
      <c r="P2" s="2"/>
      <c r="Q2" s="134"/>
      <c r="R2" s="2"/>
      <c r="S2" s="2"/>
      <c r="T2" s="134"/>
      <c r="U2" s="2"/>
      <c r="V2" s="2"/>
      <c r="W2" s="5"/>
      <c r="X2" s="6"/>
      <c r="Y2" s="5"/>
      <c r="Z2" s="2"/>
      <c r="AB2" s="4"/>
    </row>
    <row r="3" spans="2:33" ht="32.25" customHeight="1" thickBot="1" x14ac:dyDescent="0.5">
      <c r="B3" s="63" t="s">
        <v>40</v>
      </c>
      <c r="C3" s="7"/>
      <c r="D3" s="8"/>
      <c r="E3" s="8"/>
      <c r="F3" s="339" t="s">
        <v>67</v>
      </c>
      <c r="G3" s="339"/>
      <c r="H3" s="339"/>
      <c r="I3" s="339"/>
      <c r="J3" s="339"/>
      <c r="K3" s="339"/>
      <c r="L3" s="339"/>
      <c r="M3" s="339"/>
      <c r="N3" s="8"/>
      <c r="O3" s="8"/>
      <c r="P3" s="8"/>
      <c r="Q3" s="8"/>
      <c r="R3" s="8"/>
      <c r="S3" s="3"/>
      <c r="T3" s="8"/>
      <c r="U3" s="8"/>
      <c r="V3" s="8"/>
      <c r="W3" s="9"/>
      <c r="X3" s="10"/>
      <c r="Y3" s="11"/>
      <c r="Z3" s="12"/>
    </row>
    <row r="4" spans="2:33" s="27" customFormat="1" ht="100.2" x14ac:dyDescent="0.3">
      <c r="B4" s="15" t="s">
        <v>0</v>
      </c>
      <c r="C4" s="16" t="s">
        <v>1</v>
      </c>
      <c r="D4" s="17" t="s">
        <v>2</v>
      </c>
      <c r="E4" s="18" t="s">
        <v>38</v>
      </c>
      <c r="F4" s="17"/>
      <c r="G4" s="17" t="s">
        <v>3</v>
      </c>
      <c r="H4" s="18" t="s">
        <v>38</v>
      </c>
      <c r="I4" s="17"/>
      <c r="J4" s="17" t="s">
        <v>4</v>
      </c>
      <c r="K4" s="18" t="s">
        <v>38</v>
      </c>
      <c r="L4" s="19"/>
      <c r="M4" s="17" t="s">
        <v>4</v>
      </c>
      <c r="N4" s="18" t="s">
        <v>38</v>
      </c>
      <c r="O4" s="17"/>
      <c r="P4" s="17" t="s">
        <v>4</v>
      </c>
      <c r="Q4" s="18" t="s">
        <v>38</v>
      </c>
      <c r="R4" s="17"/>
      <c r="S4" s="20" t="s">
        <v>5</v>
      </c>
      <c r="T4" s="18" t="s">
        <v>38</v>
      </c>
      <c r="U4" s="17"/>
      <c r="V4" s="65" t="s">
        <v>44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3" s="30" customFormat="1" ht="65.099999999999994" customHeight="1" x14ac:dyDescent="0.4">
      <c r="B5" s="28">
        <v>10</v>
      </c>
      <c r="C5" s="329"/>
      <c r="D5" s="29" t="str">
        <f>'114.10月'!B12</f>
        <v>中秋節</v>
      </c>
      <c r="E5" s="29"/>
      <c r="F5" s="1" t="s">
        <v>15</v>
      </c>
      <c r="G5" s="29" t="str">
        <f>'114.10月'!B13</f>
        <v>放假一天</v>
      </c>
      <c r="H5" s="29"/>
      <c r="I5" s="1" t="s">
        <v>15</v>
      </c>
      <c r="J5" s="29"/>
      <c r="K5" s="29"/>
      <c r="L5" s="1" t="s">
        <v>15</v>
      </c>
      <c r="M5" s="29"/>
      <c r="N5" s="29"/>
      <c r="O5" s="1" t="s">
        <v>15</v>
      </c>
      <c r="P5" s="29"/>
      <c r="Q5" s="29"/>
      <c r="R5" s="1" t="s">
        <v>15</v>
      </c>
      <c r="S5" s="29"/>
      <c r="T5" s="29"/>
      <c r="U5" s="1" t="s">
        <v>15</v>
      </c>
      <c r="V5" s="337"/>
      <c r="W5" s="80" t="s">
        <v>41</v>
      </c>
      <c r="X5" s="84" t="s">
        <v>17</v>
      </c>
      <c r="Y5" s="85">
        <v>0</v>
      </c>
      <c r="Z5" s="13"/>
      <c r="AA5" s="13"/>
      <c r="AB5" s="14"/>
      <c r="AC5" s="13" t="s">
        <v>18</v>
      </c>
      <c r="AD5" s="13" t="s">
        <v>19</v>
      </c>
      <c r="AE5" s="13" t="s">
        <v>20</v>
      </c>
      <c r="AF5" s="13" t="s">
        <v>21</v>
      </c>
      <c r="AG5" s="59"/>
    </row>
    <row r="6" spans="2:33" ht="27.9" customHeight="1" x14ac:dyDescent="0.4">
      <c r="B6" s="31" t="s">
        <v>8</v>
      </c>
      <c r="C6" s="329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70"/>
      <c r="T6" s="70"/>
      <c r="U6" s="70"/>
      <c r="V6" s="331"/>
      <c r="W6" s="79">
        <v>0</v>
      </c>
      <c r="X6" s="86" t="s">
        <v>22</v>
      </c>
      <c r="Y6" s="87">
        <v>0</v>
      </c>
      <c r="Z6" s="12"/>
      <c r="AA6" s="14" t="s">
        <v>23</v>
      </c>
      <c r="AB6" s="14">
        <v>6</v>
      </c>
      <c r="AC6" s="14">
        <f>AB6*2</f>
        <v>12</v>
      </c>
      <c r="AD6" s="14"/>
      <c r="AE6" s="14">
        <f>AB6*15</f>
        <v>90</v>
      </c>
      <c r="AF6" s="14">
        <f>AC6*4+AE6*4</f>
        <v>408</v>
      </c>
      <c r="AG6" s="100"/>
    </row>
    <row r="7" spans="2:33" ht="27.9" customHeight="1" x14ac:dyDescent="0.4">
      <c r="B7" s="31">
        <v>6</v>
      </c>
      <c r="C7" s="329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70"/>
      <c r="T7" s="70"/>
      <c r="U7" s="70"/>
      <c r="V7" s="331"/>
      <c r="W7" s="80" t="s">
        <v>45</v>
      </c>
      <c r="X7" s="88" t="s">
        <v>24</v>
      </c>
      <c r="Y7" s="87">
        <v>0</v>
      </c>
      <c r="AA7" s="32" t="s">
        <v>25</v>
      </c>
      <c r="AB7" s="14">
        <v>2</v>
      </c>
      <c r="AC7" s="33">
        <f>AB7*7</f>
        <v>14</v>
      </c>
      <c r="AD7" s="14">
        <f>AB7*5</f>
        <v>10</v>
      </c>
      <c r="AE7" s="14" t="s">
        <v>26</v>
      </c>
      <c r="AF7" s="34">
        <f>AC7*4+AD7*9</f>
        <v>146</v>
      </c>
      <c r="AG7" s="59"/>
    </row>
    <row r="8" spans="2:33" ht="27.9" customHeight="1" x14ac:dyDescent="0.4">
      <c r="B8" s="31" t="s">
        <v>47</v>
      </c>
      <c r="C8" s="329"/>
      <c r="D8" s="95"/>
      <c r="E8" s="95"/>
      <c r="F8" s="95"/>
      <c r="G8" s="95"/>
      <c r="H8" s="89"/>
      <c r="I8" s="95"/>
      <c r="J8" s="95"/>
      <c r="K8" s="89"/>
      <c r="L8" s="95"/>
      <c r="M8" s="95"/>
      <c r="N8" s="66"/>
      <c r="O8" s="95"/>
      <c r="P8" s="95"/>
      <c r="Q8" s="89"/>
      <c r="R8" s="95"/>
      <c r="S8" s="70"/>
      <c r="T8" s="70"/>
      <c r="U8" s="70"/>
      <c r="V8" s="331"/>
      <c r="W8" s="79">
        <f>Y5*0+Y6*5+Y7*0+Y8*5+Y9*0+Y10*4</f>
        <v>0</v>
      </c>
      <c r="X8" s="88" t="s">
        <v>27</v>
      </c>
      <c r="Y8" s="87">
        <v>0</v>
      </c>
      <c r="Z8" s="12"/>
      <c r="AA8" s="13" t="s">
        <v>28</v>
      </c>
      <c r="AB8" s="14">
        <v>1.5</v>
      </c>
      <c r="AC8" s="14">
        <f>AB8*1</f>
        <v>1.5</v>
      </c>
      <c r="AD8" s="14" t="s">
        <v>26</v>
      </c>
      <c r="AE8" s="14">
        <f>AB8*5</f>
        <v>7.5</v>
      </c>
      <c r="AF8" s="14">
        <f>AC8*4+AE8*4</f>
        <v>36</v>
      </c>
      <c r="AG8" s="100"/>
    </row>
    <row r="9" spans="2:33" ht="27.9" customHeight="1" x14ac:dyDescent="0.3">
      <c r="B9" s="333" t="s">
        <v>34</v>
      </c>
      <c r="C9" s="329"/>
      <c r="D9" s="95"/>
      <c r="E9" s="95"/>
      <c r="F9" s="95"/>
      <c r="G9" s="95"/>
      <c r="H9" s="89"/>
      <c r="I9" s="95"/>
      <c r="J9" s="95"/>
      <c r="K9" s="89"/>
      <c r="L9" s="95"/>
      <c r="M9" s="95"/>
      <c r="N9" s="89"/>
      <c r="O9" s="95"/>
      <c r="P9" s="95"/>
      <c r="Q9" s="89"/>
      <c r="R9" s="95"/>
      <c r="S9" s="95"/>
      <c r="T9" s="66"/>
      <c r="U9" s="95"/>
      <c r="V9" s="331"/>
      <c r="W9" s="80" t="s">
        <v>43</v>
      </c>
      <c r="X9" s="88" t="s">
        <v>30</v>
      </c>
      <c r="Y9" s="87">
        <v>0</v>
      </c>
      <c r="AA9" s="13" t="s">
        <v>31</v>
      </c>
      <c r="AB9" s="14">
        <v>2.5</v>
      </c>
      <c r="AC9" s="14"/>
      <c r="AD9" s="14">
        <f>AB9*5</f>
        <v>12.5</v>
      </c>
      <c r="AE9" s="14" t="s">
        <v>26</v>
      </c>
      <c r="AF9" s="14">
        <f>AD9*9</f>
        <v>112.5</v>
      </c>
      <c r="AG9" s="59"/>
    </row>
    <row r="10" spans="2:33" ht="27.9" customHeight="1" x14ac:dyDescent="0.4">
      <c r="B10" s="333"/>
      <c r="C10" s="329"/>
      <c r="D10" s="95"/>
      <c r="E10" s="95"/>
      <c r="F10" s="95"/>
      <c r="G10" s="95"/>
      <c r="H10" s="89"/>
      <c r="I10" s="95"/>
      <c r="J10" s="95"/>
      <c r="K10" s="89"/>
      <c r="L10" s="95"/>
      <c r="M10" s="95"/>
      <c r="N10" s="89"/>
      <c r="O10" s="95"/>
      <c r="P10" s="95"/>
      <c r="Q10" s="89"/>
      <c r="R10" s="95"/>
      <c r="S10" s="95"/>
      <c r="T10" s="89"/>
      <c r="U10" s="95"/>
      <c r="V10" s="331"/>
      <c r="W10" s="79">
        <f>Y5*2+Y6*7+Y7*1+Y8*0+Y9*0+Y10*8</f>
        <v>0</v>
      </c>
      <c r="X10" s="94" t="s">
        <v>39</v>
      </c>
      <c r="Y10" s="90">
        <v>0</v>
      </c>
      <c r="Z10" s="12"/>
      <c r="AA10" s="13" t="s">
        <v>32</v>
      </c>
      <c r="AE10" s="13">
        <f>AB10*15</f>
        <v>0</v>
      </c>
      <c r="AG10" s="100"/>
    </row>
    <row r="11" spans="2:33" ht="27.9" customHeight="1" x14ac:dyDescent="0.3">
      <c r="B11" s="35" t="s">
        <v>33</v>
      </c>
      <c r="C11" s="36"/>
      <c r="D11" s="95"/>
      <c r="E11" s="89"/>
      <c r="F11" s="95"/>
      <c r="G11" s="95"/>
      <c r="H11" s="89"/>
      <c r="I11" s="95"/>
      <c r="J11" s="95"/>
      <c r="K11" s="89"/>
      <c r="L11" s="95"/>
      <c r="M11" s="95"/>
      <c r="N11" s="89"/>
      <c r="O11" s="95"/>
      <c r="P11" s="95"/>
      <c r="Q11" s="89"/>
      <c r="R11" s="95"/>
      <c r="S11" s="95"/>
      <c r="T11" s="89"/>
      <c r="U11" s="95"/>
      <c r="V11" s="331"/>
      <c r="W11" s="80" t="s">
        <v>12</v>
      </c>
      <c r="X11" s="91"/>
      <c r="Y11" s="87"/>
      <c r="AC11" s="13">
        <f>SUM(AC6:AC10)</f>
        <v>27.5</v>
      </c>
      <c r="AD11" s="13">
        <f>SUM(AD6:AD10)</f>
        <v>22.5</v>
      </c>
      <c r="AE11" s="13">
        <f>SUM(AE6:AE10)</f>
        <v>97.5</v>
      </c>
      <c r="AF11" s="13">
        <f>AC11*4+AD11*9+AE11*4</f>
        <v>702.5</v>
      </c>
      <c r="AG11" s="59"/>
    </row>
    <row r="12" spans="2:33" ht="27.9" customHeight="1" x14ac:dyDescent="0.4">
      <c r="B12" s="37"/>
      <c r="C12" s="38"/>
      <c r="D12" s="89"/>
      <c r="E12" s="89"/>
      <c r="F12" s="95"/>
      <c r="G12" s="95"/>
      <c r="H12" s="89"/>
      <c r="I12" s="95"/>
      <c r="J12" s="95"/>
      <c r="K12" s="89"/>
      <c r="L12" s="95"/>
      <c r="M12" s="95"/>
      <c r="N12" s="89"/>
      <c r="O12" s="95"/>
      <c r="P12" s="95"/>
      <c r="Q12" s="89"/>
      <c r="R12" s="95"/>
      <c r="S12" s="95"/>
      <c r="T12" s="89"/>
      <c r="U12" s="95"/>
      <c r="V12" s="338"/>
      <c r="W12" s="101">
        <f>W6*4+W10*4+W8*9</f>
        <v>0</v>
      </c>
      <c r="X12" s="92"/>
      <c r="Y12" s="93"/>
      <c r="Z12" s="12"/>
      <c r="AC12" s="39">
        <f>AC11*4/AF11</f>
        <v>0.15658362989323843</v>
      </c>
      <c r="AD12" s="39">
        <f>AD11*9/AF11</f>
        <v>0.28825622775800713</v>
      </c>
      <c r="AE12" s="39">
        <f>AE11*4/AF11</f>
        <v>0.55516014234875444</v>
      </c>
      <c r="AG12" s="67"/>
    </row>
    <row r="13" spans="2:33" s="30" customFormat="1" ht="27.9" customHeight="1" x14ac:dyDescent="0.4">
      <c r="B13" s="28">
        <v>10</v>
      </c>
      <c r="C13" s="329"/>
      <c r="D13" s="29" t="str">
        <f>'114.10月'!F12</f>
        <v>麵線糊</v>
      </c>
      <c r="E13" s="29" t="s">
        <v>16</v>
      </c>
      <c r="F13" s="1"/>
      <c r="G13" s="29" t="str">
        <f>'114.10月'!F13</f>
        <v>香滷豆腐丁</v>
      </c>
      <c r="H13" s="29" t="s">
        <v>204</v>
      </c>
      <c r="I13" s="1"/>
      <c r="J13" s="29"/>
      <c r="K13" s="29"/>
      <c r="L13" s="1"/>
      <c r="M13" s="29"/>
      <c r="N13" s="29"/>
      <c r="O13" s="1"/>
      <c r="P13" s="29"/>
      <c r="Q13" s="29"/>
      <c r="R13" s="1"/>
      <c r="S13" s="29"/>
      <c r="T13" s="29"/>
      <c r="U13" s="1"/>
      <c r="V13" s="337"/>
      <c r="W13" s="80" t="s">
        <v>41</v>
      </c>
      <c r="X13" s="84" t="s">
        <v>17</v>
      </c>
      <c r="Y13" s="85">
        <v>3</v>
      </c>
      <c r="Z13" s="13"/>
      <c r="AA13" s="13"/>
      <c r="AB13" s="14"/>
      <c r="AC13" s="13" t="s">
        <v>18</v>
      </c>
      <c r="AD13" s="13" t="s">
        <v>19</v>
      </c>
      <c r="AE13" s="13" t="s">
        <v>20</v>
      </c>
      <c r="AF13" s="13" t="s">
        <v>21</v>
      </c>
      <c r="AG13" s="59"/>
    </row>
    <row r="14" spans="2:33" ht="27.9" customHeight="1" x14ac:dyDescent="0.4">
      <c r="B14" s="31" t="s">
        <v>8</v>
      </c>
      <c r="C14" s="329"/>
      <c r="D14" s="95" t="s">
        <v>173</v>
      </c>
      <c r="E14" s="95"/>
      <c r="F14" s="95">
        <v>20</v>
      </c>
      <c r="G14" s="95" t="s">
        <v>203</v>
      </c>
      <c r="H14" s="95"/>
      <c r="I14" s="95">
        <v>50</v>
      </c>
      <c r="J14" s="95"/>
      <c r="K14" s="95"/>
      <c r="L14" s="95"/>
      <c r="M14" s="95"/>
      <c r="N14" s="95"/>
      <c r="O14" s="95"/>
      <c r="P14" s="95"/>
      <c r="Q14" s="95"/>
      <c r="R14" s="95"/>
      <c r="S14" s="54"/>
      <c r="T14" s="95"/>
      <c r="U14" s="95"/>
      <c r="V14" s="331"/>
      <c r="W14" s="79">
        <f>Y13*15+Y14*0+Y15*5+Y16*0+Y17*15+Y18*12+18</f>
        <v>64</v>
      </c>
      <c r="X14" s="86" t="s">
        <v>22</v>
      </c>
      <c r="Y14" s="87">
        <v>1.5</v>
      </c>
      <c r="Z14" s="12"/>
      <c r="AA14" s="14" t="s">
        <v>23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  <c r="AG14" s="100"/>
    </row>
    <row r="15" spans="2:33" ht="27.9" customHeight="1" x14ac:dyDescent="0.4">
      <c r="B15" s="31">
        <v>7</v>
      </c>
      <c r="C15" s="329"/>
      <c r="D15" s="95" t="s">
        <v>174</v>
      </c>
      <c r="E15" s="95"/>
      <c r="F15" s="95">
        <v>15</v>
      </c>
      <c r="G15" s="95"/>
      <c r="H15" s="95"/>
      <c r="I15" s="95"/>
      <c r="J15" s="95"/>
      <c r="K15" s="95"/>
      <c r="L15" s="95"/>
      <c r="M15" s="95"/>
      <c r="N15" s="89"/>
      <c r="O15" s="95"/>
      <c r="P15" s="95"/>
      <c r="Q15" s="95"/>
      <c r="R15" s="95"/>
      <c r="S15" s="95"/>
      <c r="T15" s="95"/>
      <c r="U15" s="95"/>
      <c r="V15" s="331"/>
      <c r="W15" s="80" t="s">
        <v>45</v>
      </c>
      <c r="X15" s="88" t="s">
        <v>24</v>
      </c>
      <c r="Y15" s="87">
        <v>0.2</v>
      </c>
      <c r="AA15" s="32" t="s">
        <v>25</v>
      </c>
      <c r="AB15" s="14">
        <v>2</v>
      </c>
      <c r="AC15" s="33">
        <f>AB15*7</f>
        <v>14</v>
      </c>
      <c r="AD15" s="14">
        <f>AB15*5</f>
        <v>10</v>
      </c>
      <c r="AE15" s="14" t="s">
        <v>26</v>
      </c>
      <c r="AF15" s="34">
        <f>AC15*4+AD15*9</f>
        <v>146</v>
      </c>
      <c r="AG15" s="59"/>
    </row>
    <row r="16" spans="2:33" ht="27.9" customHeight="1" x14ac:dyDescent="0.4">
      <c r="B16" s="31" t="s">
        <v>10</v>
      </c>
      <c r="C16" s="329"/>
      <c r="D16" s="83" t="s">
        <v>50</v>
      </c>
      <c r="E16" s="89"/>
      <c r="F16" s="95">
        <v>5</v>
      </c>
      <c r="G16" s="95"/>
      <c r="H16" s="95"/>
      <c r="I16" s="95"/>
      <c r="J16" s="95"/>
      <c r="K16" s="66"/>
      <c r="L16" s="95"/>
      <c r="M16" s="95"/>
      <c r="N16" s="95"/>
      <c r="O16" s="95"/>
      <c r="P16" s="95"/>
      <c r="Q16" s="89"/>
      <c r="R16" s="95"/>
      <c r="S16" s="95"/>
      <c r="T16" s="95"/>
      <c r="U16" s="95"/>
      <c r="V16" s="331"/>
      <c r="W16" s="79">
        <f>Y13*0+Y14*5+Y15*0+Y16*5+Y17*0+Y18*4</f>
        <v>10</v>
      </c>
      <c r="X16" s="88" t="s">
        <v>46</v>
      </c>
      <c r="Y16" s="87">
        <v>0.5</v>
      </c>
      <c r="Z16" s="12"/>
      <c r="AA16" s="13" t="s">
        <v>28</v>
      </c>
      <c r="AB16" s="14">
        <v>1.7</v>
      </c>
      <c r="AC16" s="14">
        <f>AB16*1</f>
        <v>1.7</v>
      </c>
      <c r="AD16" s="14" t="s">
        <v>26</v>
      </c>
      <c r="AE16" s="14">
        <f>AB16*5</f>
        <v>8.5</v>
      </c>
      <c r="AF16" s="14">
        <f>AC16*4+AE16*4</f>
        <v>40.799999999999997</v>
      </c>
      <c r="AG16" s="100"/>
    </row>
    <row r="17" spans="2:33" ht="27.9" customHeight="1" x14ac:dyDescent="0.3">
      <c r="B17" s="333" t="s">
        <v>35</v>
      </c>
      <c r="C17" s="329"/>
      <c r="D17" s="83" t="s">
        <v>175</v>
      </c>
      <c r="E17" s="89"/>
      <c r="F17" s="95">
        <v>10</v>
      </c>
      <c r="G17" s="109"/>
      <c r="H17" s="95"/>
      <c r="I17" s="95"/>
      <c r="J17" s="95"/>
      <c r="K17" s="95"/>
      <c r="L17" s="95"/>
      <c r="M17" s="95"/>
      <c r="N17" s="89"/>
      <c r="O17" s="95"/>
      <c r="P17" s="95"/>
      <c r="Q17" s="89"/>
      <c r="R17" s="95"/>
      <c r="S17" s="95"/>
      <c r="T17" s="95"/>
      <c r="U17" s="95"/>
      <c r="V17" s="331"/>
      <c r="W17" s="80" t="s">
        <v>43</v>
      </c>
      <c r="X17" s="88" t="s">
        <v>30</v>
      </c>
      <c r="Y17" s="87">
        <v>0</v>
      </c>
      <c r="AA17" s="13" t="s">
        <v>31</v>
      </c>
      <c r="AB17" s="14">
        <v>2.5</v>
      </c>
      <c r="AC17" s="14"/>
      <c r="AD17" s="14">
        <f>AB17*5</f>
        <v>12.5</v>
      </c>
      <c r="AE17" s="14" t="s">
        <v>26</v>
      </c>
      <c r="AF17" s="14">
        <f>AD17*9</f>
        <v>112.5</v>
      </c>
      <c r="AG17" s="59"/>
    </row>
    <row r="18" spans="2:33" ht="27.9" customHeight="1" x14ac:dyDescent="0.4">
      <c r="B18" s="333"/>
      <c r="C18" s="329"/>
      <c r="D18" s="42" t="s">
        <v>176</v>
      </c>
      <c r="E18" s="119"/>
      <c r="F18" s="72">
        <v>1</v>
      </c>
      <c r="G18" s="109"/>
      <c r="H18" s="89"/>
      <c r="I18" s="95"/>
      <c r="J18" s="95"/>
      <c r="K18" s="66"/>
      <c r="L18" s="95"/>
      <c r="M18" s="95"/>
      <c r="N18" s="89"/>
      <c r="O18" s="95"/>
      <c r="P18" s="95"/>
      <c r="Q18" s="89"/>
      <c r="R18" s="95"/>
      <c r="S18" s="95"/>
      <c r="T18" s="95"/>
      <c r="U18" s="95"/>
      <c r="V18" s="331"/>
      <c r="W18" s="79">
        <f>Y13*2+Y14*7+Y15*1+Y16*0+Y17*0+Y18*8</f>
        <v>16.7</v>
      </c>
      <c r="X18" s="94" t="s">
        <v>39</v>
      </c>
      <c r="Y18" s="90">
        <v>0</v>
      </c>
      <c r="Z18" s="12"/>
      <c r="AA18" s="13" t="s">
        <v>32</v>
      </c>
      <c r="AB18" s="14">
        <v>1</v>
      </c>
      <c r="AE18" s="13">
        <f>AB18*15</f>
        <v>15</v>
      </c>
      <c r="AG18" s="100"/>
    </row>
    <row r="19" spans="2:33" ht="27.9" customHeight="1" x14ac:dyDescent="0.3">
      <c r="B19" s="35" t="s">
        <v>33</v>
      </c>
      <c r="C19" s="36"/>
      <c r="D19" s="42" t="s">
        <v>177</v>
      </c>
      <c r="E19" s="128"/>
      <c r="F19" s="73">
        <v>1</v>
      </c>
      <c r="G19" s="95"/>
      <c r="H19" s="89"/>
      <c r="I19" s="95"/>
      <c r="J19" s="95"/>
      <c r="K19" s="89"/>
      <c r="L19" s="95"/>
      <c r="M19" s="95"/>
      <c r="N19" s="89"/>
      <c r="O19" s="95"/>
      <c r="P19" s="95"/>
      <c r="Q19" s="89"/>
      <c r="R19" s="95"/>
      <c r="S19" s="95"/>
      <c r="T19" s="74"/>
      <c r="U19" s="74"/>
      <c r="V19" s="331"/>
      <c r="W19" s="80" t="s">
        <v>12</v>
      </c>
      <c r="X19" s="91"/>
      <c r="Y19" s="87"/>
      <c r="AC19" s="13">
        <f>SUM(AC14:AC18)</f>
        <v>28.099999999999998</v>
      </c>
      <c r="AD19" s="13">
        <f>SUM(AD14:AD18)</f>
        <v>22.5</v>
      </c>
      <c r="AE19" s="13">
        <f>SUM(AE14:AE18)</f>
        <v>116.5</v>
      </c>
      <c r="AF19" s="13">
        <f>AC19*4+AD19*9+AE19*4</f>
        <v>780.9</v>
      </c>
      <c r="AG19" s="59"/>
    </row>
    <row r="20" spans="2:33" ht="27.9" customHeight="1" x14ac:dyDescent="0.4">
      <c r="B20" s="37"/>
      <c r="C20" s="38"/>
      <c r="D20" s="110"/>
      <c r="E20" s="110"/>
      <c r="F20" s="111"/>
      <c r="G20" s="111"/>
      <c r="H20" s="110"/>
      <c r="I20" s="111"/>
      <c r="J20" s="111"/>
      <c r="K20" s="110"/>
      <c r="L20" s="111"/>
      <c r="M20" s="111"/>
      <c r="N20" s="110"/>
      <c r="O20" s="111"/>
      <c r="P20" s="111"/>
      <c r="Q20" s="110"/>
      <c r="R20" s="111"/>
      <c r="S20" s="111"/>
      <c r="T20" s="110"/>
      <c r="U20" s="111"/>
      <c r="V20" s="338"/>
      <c r="W20" s="101">
        <f>W14*4+W18*4+W16*9</f>
        <v>412.8</v>
      </c>
      <c r="X20" s="92"/>
      <c r="Y20" s="93"/>
      <c r="Z20" s="12"/>
      <c r="AC20" s="39">
        <f>AC19*4/AF19</f>
        <v>0.14393648354462799</v>
      </c>
      <c r="AD20" s="39">
        <f>AD19*9/AF19</f>
        <v>0.25931617364579335</v>
      </c>
      <c r="AE20" s="39">
        <f>AE19*4/AF19</f>
        <v>0.59674734280957875</v>
      </c>
      <c r="AG20" s="67"/>
    </row>
    <row r="21" spans="2:33" s="30" customFormat="1" ht="27.9" customHeight="1" x14ac:dyDescent="0.4">
      <c r="B21" s="28">
        <v>10</v>
      </c>
      <c r="C21" s="329"/>
      <c r="D21" s="77" t="str">
        <f>'114.10月'!J12</f>
        <v>大芝麻包X1</v>
      </c>
      <c r="E21" s="77" t="s">
        <v>64</v>
      </c>
      <c r="F21" s="77"/>
      <c r="G21" s="77" t="str">
        <f>'114.10月'!J13</f>
        <v>大奶皇包X1</v>
      </c>
      <c r="H21" s="77" t="s">
        <v>64</v>
      </c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 t="str">
        <f>'114.10月'!J17</f>
        <v>熱豆漿</v>
      </c>
      <c r="T21" s="77" t="s">
        <v>16</v>
      </c>
      <c r="U21" s="77"/>
      <c r="V21" s="331"/>
      <c r="W21" s="96" t="s">
        <v>41</v>
      </c>
      <c r="X21" s="84" t="s">
        <v>51</v>
      </c>
      <c r="Y21" s="85">
        <v>4</v>
      </c>
      <c r="Z21" s="13"/>
      <c r="AA21" s="13"/>
      <c r="AB21" s="14"/>
      <c r="AC21" s="13" t="s">
        <v>18</v>
      </c>
      <c r="AD21" s="13" t="s">
        <v>19</v>
      </c>
      <c r="AE21" s="13" t="s">
        <v>20</v>
      </c>
      <c r="AF21" s="13" t="s">
        <v>21</v>
      </c>
      <c r="AG21" s="59"/>
    </row>
    <row r="22" spans="2:33" s="42" customFormat="1" ht="27.75" customHeight="1" x14ac:dyDescent="0.55000000000000004">
      <c r="B22" s="31" t="s">
        <v>8</v>
      </c>
      <c r="C22" s="329"/>
      <c r="D22" s="95" t="s">
        <v>215</v>
      </c>
      <c r="E22" s="95"/>
      <c r="F22" s="95" t="s">
        <v>49</v>
      </c>
      <c r="G22" s="95" t="s">
        <v>216</v>
      </c>
      <c r="H22" s="95"/>
      <c r="I22" s="95" t="s">
        <v>49</v>
      </c>
      <c r="J22" s="95"/>
      <c r="K22" s="95"/>
      <c r="L22" s="95"/>
      <c r="M22" s="95"/>
      <c r="N22" s="95"/>
      <c r="O22" s="95"/>
      <c r="P22" s="95"/>
      <c r="Q22" s="95"/>
      <c r="R22" s="95"/>
      <c r="S22" s="95" t="s">
        <v>115</v>
      </c>
      <c r="T22" s="95"/>
      <c r="U22" s="95" t="s">
        <v>123</v>
      </c>
      <c r="V22" s="331"/>
      <c r="W22" s="100">
        <f>Y21*15+Y22*0+Y23*5+Y24*0+Y25*15+Y26*12+18</f>
        <v>78</v>
      </c>
      <c r="X22" s="86" t="s">
        <v>52</v>
      </c>
      <c r="Y22" s="87">
        <v>0.9</v>
      </c>
      <c r="Z22" s="40"/>
      <c r="AA22" s="41" t="s">
        <v>23</v>
      </c>
      <c r="AB22" s="41">
        <v>6.2</v>
      </c>
      <c r="AC22" s="41">
        <f>AB22*2</f>
        <v>12.4</v>
      </c>
      <c r="AD22" s="41"/>
      <c r="AE22" s="41">
        <f>AB22*15</f>
        <v>93</v>
      </c>
      <c r="AF22" s="41">
        <f>AC22*4+AE22*4</f>
        <v>421.6</v>
      </c>
      <c r="AG22" s="100"/>
    </row>
    <row r="23" spans="2:33" s="42" customFormat="1" ht="27.9" customHeight="1" x14ac:dyDescent="0.4">
      <c r="B23" s="31">
        <v>8</v>
      </c>
      <c r="C23" s="329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89"/>
      <c r="O23" s="95"/>
      <c r="P23" s="95"/>
      <c r="Q23" s="95"/>
      <c r="R23" s="95"/>
      <c r="S23" s="95"/>
      <c r="T23" s="95"/>
      <c r="U23" s="95"/>
      <c r="V23" s="331"/>
      <c r="W23" s="97" t="s">
        <v>45</v>
      </c>
      <c r="X23" s="88" t="s">
        <v>53</v>
      </c>
      <c r="Y23" s="87">
        <v>0</v>
      </c>
      <c r="AA23" s="43" t="s">
        <v>25</v>
      </c>
      <c r="AB23" s="41">
        <v>2.1</v>
      </c>
      <c r="AC23" s="44">
        <f>AB23*7</f>
        <v>14.700000000000001</v>
      </c>
      <c r="AD23" s="41">
        <f>AB23*5</f>
        <v>10.5</v>
      </c>
      <c r="AE23" s="41" t="s">
        <v>26</v>
      </c>
      <c r="AF23" s="45">
        <f>AC23*4+AD23*9</f>
        <v>153.30000000000001</v>
      </c>
      <c r="AG23" s="59"/>
    </row>
    <row r="24" spans="2:33" s="42" customFormat="1" ht="27.9" customHeight="1" x14ac:dyDescent="0.55000000000000004">
      <c r="B24" s="31" t="s">
        <v>10</v>
      </c>
      <c r="C24" s="329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89"/>
      <c r="R24" s="95"/>
      <c r="S24" s="95"/>
      <c r="T24" s="95"/>
      <c r="U24" s="95"/>
      <c r="V24" s="331"/>
      <c r="W24" s="98">
        <f>Y21*0+Y22*5+Y23*0+Y24*5+Y25*0+Y26*4+2</f>
        <v>6.5</v>
      </c>
      <c r="X24" s="88" t="s">
        <v>54</v>
      </c>
      <c r="Y24" s="87">
        <v>0</v>
      </c>
      <c r="Z24" s="40"/>
      <c r="AA24" s="46" t="s">
        <v>28</v>
      </c>
      <c r="AB24" s="41">
        <v>1.6</v>
      </c>
      <c r="AC24" s="41">
        <f>AB24*1</f>
        <v>1.6</v>
      </c>
      <c r="AD24" s="41" t="s">
        <v>26</v>
      </c>
      <c r="AE24" s="41">
        <f>AB24*5</f>
        <v>8</v>
      </c>
      <c r="AF24" s="41">
        <f>AC24*4+AE24*4</f>
        <v>38.4</v>
      </c>
      <c r="AG24" s="100"/>
    </row>
    <row r="25" spans="2:33" s="42" customFormat="1" ht="27.9" customHeight="1" x14ac:dyDescent="0.3">
      <c r="B25" s="333" t="s">
        <v>36</v>
      </c>
      <c r="C25" s="329"/>
      <c r="D25" s="95"/>
      <c r="E25" s="95"/>
      <c r="F25" s="95"/>
      <c r="G25" s="95"/>
      <c r="H25" s="95"/>
      <c r="I25" s="95"/>
      <c r="J25" s="95"/>
      <c r="K25" s="89"/>
      <c r="L25" s="95"/>
      <c r="M25" s="95"/>
      <c r="N25" s="89"/>
      <c r="O25" s="95"/>
      <c r="P25" s="95"/>
      <c r="Q25" s="89"/>
      <c r="R25" s="95"/>
      <c r="S25" s="95"/>
      <c r="T25" s="89"/>
      <c r="U25" s="95"/>
      <c r="V25" s="331"/>
      <c r="W25" s="97" t="s">
        <v>43</v>
      </c>
      <c r="X25" s="88" t="s">
        <v>55</v>
      </c>
      <c r="Y25" s="87">
        <v>0</v>
      </c>
      <c r="AA25" s="46" t="s">
        <v>31</v>
      </c>
      <c r="AB25" s="41">
        <v>2.5</v>
      </c>
      <c r="AC25" s="41"/>
      <c r="AD25" s="41">
        <f>AB25*5</f>
        <v>12.5</v>
      </c>
      <c r="AE25" s="41" t="s">
        <v>26</v>
      </c>
      <c r="AF25" s="41">
        <f>AD25*9</f>
        <v>112.5</v>
      </c>
      <c r="AG25" s="59"/>
    </row>
    <row r="26" spans="2:33" s="42" customFormat="1" ht="27.9" customHeight="1" x14ac:dyDescent="0.55000000000000004">
      <c r="B26" s="333"/>
      <c r="C26" s="329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89"/>
      <c r="O26" s="95"/>
      <c r="P26" s="95"/>
      <c r="Q26" s="89"/>
      <c r="R26" s="95"/>
      <c r="S26" s="95"/>
      <c r="T26" s="89"/>
      <c r="U26" s="95"/>
      <c r="V26" s="331"/>
      <c r="W26" s="98">
        <f>Y21*2+Y22*7+Y23*1+Y24*0+Y25*0+Y26*8-2</f>
        <v>12.3</v>
      </c>
      <c r="X26" s="94" t="s">
        <v>56</v>
      </c>
      <c r="Y26" s="90">
        <v>0</v>
      </c>
      <c r="Z26" s="40"/>
      <c r="AA26" s="46" t="s">
        <v>32</v>
      </c>
      <c r="AB26" s="41"/>
      <c r="AC26" s="46"/>
      <c r="AD26" s="46"/>
      <c r="AE26" s="46">
        <f>AB26*15</f>
        <v>0</v>
      </c>
      <c r="AF26" s="46"/>
      <c r="AG26" s="100"/>
    </row>
    <row r="27" spans="2:33" s="42" customFormat="1" ht="27.9" customHeight="1" x14ac:dyDescent="0.3">
      <c r="B27" s="48" t="s">
        <v>33</v>
      </c>
      <c r="C27" s="49"/>
      <c r="D27" s="89"/>
      <c r="E27" s="89"/>
      <c r="F27" s="95"/>
      <c r="G27" s="95"/>
      <c r="H27" s="89"/>
      <c r="I27" s="95"/>
      <c r="J27" s="95"/>
      <c r="K27" s="89"/>
      <c r="L27" s="95"/>
      <c r="M27" s="95"/>
      <c r="N27" s="89"/>
      <c r="O27" s="95"/>
      <c r="P27" s="95"/>
      <c r="Q27" s="89"/>
      <c r="R27" s="95"/>
      <c r="S27" s="95"/>
      <c r="T27" s="89"/>
      <c r="U27" s="95"/>
      <c r="V27" s="331"/>
      <c r="W27" s="97" t="s">
        <v>12</v>
      </c>
      <c r="X27" s="91"/>
      <c r="Y27" s="87"/>
      <c r="AA27" s="46"/>
      <c r="AB27" s="41"/>
      <c r="AC27" s="46">
        <f>SUM(AC22:AC26)</f>
        <v>28.700000000000003</v>
      </c>
      <c r="AD27" s="46">
        <f>SUM(AD22:AD26)</f>
        <v>23</v>
      </c>
      <c r="AE27" s="46">
        <f>SUM(AE22:AE26)</f>
        <v>101</v>
      </c>
      <c r="AF27" s="46">
        <f>AC27*4+AD27*9+AE27*4</f>
        <v>725.8</v>
      </c>
      <c r="AG27" s="59"/>
    </row>
    <row r="28" spans="2:33" s="42" customFormat="1" ht="27.9" customHeight="1" x14ac:dyDescent="0.55000000000000004">
      <c r="B28" s="126"/>
      <c r="C28" s="127"/>
      <c r="D28" s="89"/>
      <c r="E28" s="89"/>
      <c r="F28" s="95"/>
      <c r="G28" s="95"/>
      <c r="H28" s="89"/>
      <c r="I28" s="95"/>
      <c r="J28" s="95"/>
      <c r="K28" s="89"/>
      <c r="L28" s="95"/>
      <c r="M28" s="95"/>
      <c r="N28" s="89"/>
      <c r="O28" s="95"/>
      <c r="P28" s="95"/>
      <c r="Q28" s="89"/>
      <c r="R28" s="95"/>
      <c r="S28" s="95"/>
      <c r="T28" s="89"/>
      <c r="U28" s="95"/>
      <c r="V28" s="338"/>
      <c r="W28" s="99">
        <f>W22*4+W26*4+W24*9</f>
        <v>419.7</v>
      </c>
      <c r="X28" s="92"/>
      <c r="Y28" s="93"/>
      <c r="Z28" s="40"/>
      <c r="AB28" s="52"/>
      <c r="AC28" s="53">
        <f>AC27*4/AF27</f>
        <v>0.15817029484706532</v>
      </c>
      <c r="AD28" s="53">
        <f>AD27*9/AF27</f>
        <v>0.28520253513364563</v>
      </c>
      <c r="AE28" s="53">
        <f>AE27*4/AF27</f>
        <v>0.55662717001928907</v>
      </c>
      <c r="AG28" s="67"/>
    </row>
    <row r="29" spans="2:33" s="30" customFormat="1" ht="27.9" customHeight="1" x14ac:dyDescent="0.4">
      <c r="B29" s="31">
        <v>10</v>
      </c>
      <c r="C29" s="341"/>
      <c r="D29" s="29" t="str">
        <f>'114.10月'!N12</f>
        <v>奶酥厚片吐司x1</v>
      </c>
      <c r="E29" s="29" t="s">
        <v>48</v>
      </c>
      <c r="F29" s="29"/>
      <c r="G29" s="29" t="str">
        <f>'114.10月'!N13</f>
        <v>茶葉蛋*1</v>
      </c>
      <c r="H29" s="29" t="s">
        <v>64</v>
      </c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 t="str">
        <f>'114.10月'!N17</f>
        <v>熱豆漿</v>
      </c>
      <c r="T29" s="29" t="s">
        <v>16</v>
      </c>
      <c r="U29" s="29"/>
      <c r="V29" s="337"/>
      <c r="W29" s="96" t="s">
        <v>41</v>
      </c>
      <c r="X29" s="84" t="s">
        <v>51</v>
      </c>
      <c r="Y29" s="85">
        <v>3</v>
      </c>
      <c r="Z29" s="13"/>
      <c r="AA29" s="13"/>
      <c r="AB29" s="14"/>
      <c r="AC29" s="13" t="s">
        <v>18</v>
      </c>
      <c r="AD29" s="13" t="s">
        <v>19</v>
      </c>
      <c r="AE29" s="13" t="s">
        <v>20</v>
      </c>
      <c r="AF29" s="13" t="s">
        <v>21</v>
      </c>
      <c r="AG29" s="59"/>
    </row>
    <row r="30" spans="2:33" ht="27.9" customHeight="1" x14ac:dyDescent="0.4">
      <c r="B30" s="31" t="s">
        <v>8</v>
      </c>
      <c r="C30" s="329"/>
      <c r="D30" s="95" t="s">
        <v>171</v>
      </c>
      <c r="E30" s="95"/>
      <c r="F30" s="95" t="s">
        <v>110</v>
      </c>
      <c r="G30" s="95" t="s">
        <v>122</v>
      </c>
      <c r="H30" s="95"/>
      <c r="I30" s="82" t="s">
        <v>49</v>
      </c>
      <c r="J30" s="95"/>
      <c r="K30" s="95"/>
      <c r="L30" s="95"/>
      <c r="M30" s="95"/>
      <c r="N30" s="95"/>
      <c r="O30" s="95"/>
      <c r="P30" s="95"/>
      <c r="Q30" s="95"/>
      <c r="R30" s="95"/>
      <c r="S30" s="95" t="s">
        <v>115</v>
      </c>
      <c r="T30" s="95"/>
      <c r="U30" s="95" t="s">
        <v>123</v>
      </c>
      <c r="V30" s="331"/>
      <c r="W30" s="100">
        <f>Y29*15+Y30*0+Y31*5+Y32*0+Y33*15+Y34*12+18</f>
        <v>63</v>
      </c>
      <c r="X30" s="86" t="s">
        <v>52</v>
      </c>
      <c r="Y30" s="87">
        <v>1.9</v>
      </c>
      <c r="Z30" s="12"/>
      <c r="AA30" s="14" t="s">
        <v>23</v>
      </c>
      <c r="AB30" s="14">
        <v>6</v>
      </c>
      <c r="AC30" s="14">
        <f>AB30*2</f>
        <v>12</v>
      </c>
      <c r="AD30" s="14"/>
      <c r="AE30" s="14">
        <f>AB30*15</f>
        <v>90</v>
      </c>
      <c r="AF30" s="14">
        <f>AC30*4+AE30*4</f>
        <v>408</v>
      </c>
      <c r="AG30" s="100"/>
    </row>
    <row r="31" spans="2:33" ht="27.9" customHeight="1" x14ac:dyDescent="0.4">
      <c r="B31" s="31">
        <v>9</v>
      </c>
      <c r="C31" s="329"/>
      <c r="D31" s="95"/>
      <c r="E31" s="95"/>
      <c r="F31" s="95"/>
      <c r="G31" s="95"/>
      <c r="H31" s="83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331"/>
      <c r="W31" s="97" t="s">
        <v>45</v>
      </c>
      <c r="X31" s="88" t="s">
        <v>53</v>
      </c>
      <c r="Y31" s="87">
        <v>0</v>
      </c>
      <c r="AA31" s="32" t="s">
        <v>25</v>
      </c>
      <c r="AB31" s="14">
        <v>2</v>
      </c>
      <c r="AC31" s="33">
        <f>AB31*7</f>
        <v>14</v>
      </c>
      <c r="AD31" s="14">
        <f>AB31*5</f>
        <v>10</v>
      </c>
      <c r="AE31" s="14" t="s">
        <v>26</v>
      </c>
      <c r="AF31" s="34">
        <f>AC31*4+AD31*9</f>
        <v>146</v>
      </c>
      <c r="AG31" s="59"/>
    </row>
    <row r="32" spans="2:33" ht="27.9" customHeight="1" x14ac:dyDescent="0.4">
      <c r="B32" s="31" t="s">
        <v>10</v>
      </c>
      <c r="C32" s="329"/>
      <c r="D32" s="95"/>
      <c r="E32" s="95"/>
      <c r="F32" s="95"/>
      <c r="H32" s="76"/>
      <c r="J32" s="95"/>
      <c r="K32" s="66"/>
      <c r="L32" s="95"/>
      <c r="M32" s="95"/>
      <c r="N32" s="89"/>
      <c r="O32" s="95"/>
      <c r="P32" s="95"/>
      <c r="Q32" s="89"/>
      <c r="R32" s="95"/>
      <c r="S32" s="95"/>
      <c r="T32" s="95"/>
      <c r="U32" s="95"/>
      <c r="V32" s="331"/>
      <c r="W32" s="98">
        <f>Y29*0+Y30*5+Y31*0+Y32*5+Y33*0+Y34*4</f>
        <v>9.5</v>
      </c>
      <c r="X32" s="88" t="s">
        <v>54</v>
      </c>
      <c r="Y32" s="87">
        <v>0</v>
      </c>
      <c r="Z32" s="12"/>
      <c r="AA32" s="13" t="s">
        <v>28</v>
      </c>
      <c r="AB32" s="14">
        <v>1.8</v>
      </c>
      <c r="AC32" s="14">
        <f>AB32*1</f>
        <v>1.8</v>
      </c>
      <c r="AD32" s="14" t="s">
        <v>26</v>
      </c>
      <c r="AE32" s="14">
        <f>AB32*5</f>
        <v>9</v>
      </c>
      <c r="AF32" s="14">
        <f>AC32*4+AE32*4</f>
        <v>43.2</v>
      </c>
      <c r="AG32" s="100"/>
    </row>
    <row r="33" spans="2:33" ht="27.9" customHeight="1" x14ac:dyDescent="0.3">
      <c r="B33" s="333" t="s">
        <v>37</v>
      </c>
      <c r="C33" s="329"/>
      <c r="D33" s="83"/>
      <c r="E33" s="89"/>
      <c r="F33" s="95"/>
      <c r="G33" s="95"/>
      <c r="H33" s="89"/>
      <c r="I33" s="95"/>
      <c r="J33" s="95"/>
      <c r="K33" s="89"/>
      <c r="L33" s="95"/>
      <c r="M33" s="95"/>
      <c r="N33" s="66"/>
      <c r="O33" s="95"/>
      <c r="P33" s="95"/>
      <c r="Q33" s="89"/>
      <c r="R33" s="95"/>
      <c r="S33" s="95"/>
      <c r="T33" s="95"/>
      <c r="U33" s="95"/>
      <c r="V33" s="331"/>
      <c r="W33" s="97" t="s">
        <v>43</v>
      </c>
      <c r="X33" s="88" t="s">
        <v>55</v>
      </c>
      <c r="Y33" s="87">
        <v>0</v>
      </c>
      <c r="AA33" s="13" t="s">
        <v>31</v>
      </c>
      <c r="AB33" s="14">
        <v>2.5</v>
      </c>
      <c r="AC33" s="14"/>
      <c r="AD33" s="14">
        <f>AB33*5</f>
        <v>12.5</v>
      </c>
      <c r="AE33" s="14" t="s">
        <v>26</v>
      </c>
      <c r="AF33" s="14">
        <f>AD33*9</f>
        <v>112.5</v>
      </c>
      <c r="AG33" s="59"/>
    </row>
    <row r="34" spans="2:33" ht="27.9" customHeight="1" x14ac:dyDescent="0.4">
      <c r="B34" s="333"/>
      <c r="C34" s="329"/>
      <c r="D34" s="83"/>
      <c r="E34" s="89"/>
      <c r="F34" s="95"/>
      <c r="G34" s="95"/>
      <c r="H34" s="89"/>
      <c r="I34" s="95"/>
      <c r="J34" s="95"/>
      <c r="K34" s="89"/>
      <c r="L34" s="95"/>
      <c r="M34" s="95"/>
      <c r="N34" s="89"/>
      <c r="O34" s="95"/>
      <c r="P34" s="95"/>
      <c r="Q34" s="89"/>
      <c r="R34" s="95"/>
      <c r="S34" s="95"/>
      <c r="T34" s="89"/>
      <c r="U34" s="95"/>
      <c r="V34" s="331"/>
      <c r="W34" s="98">
        <f>Y29*2+Y30*7+Y31*1+Y32*0+Y33*0+Y34*8</f>
        <v>19.299999999999997</v>
      </c>
      <c r="X34" s="94" t="s">
        <v>56</v>
      </c>
      <c r="Y34" s="90">
        <v>0</v>
      </c>
      <c r="Z34" s="12"/>
      <c r="AA34" s="13" t="s">
        <v>32</v>
      </c>
      <c r="AB34" s="14">
        <v>1</v>
      </c>
      <c r="AE34" s="13">
        <f>AB34*15</f>
        <v>15</v>
      </c>
      <c r="AG34" s="100"/>
    </row>
    <row r="35" spans="2:33" ht="27.9" customHeight="1" x14ac:dyDescent="0.3">
      <c r="B35" s="35" t="s">
        <v>33</v>
      </c>
      <c r="C35" s="36"/>
      <c r="D35" s="95"/>
      <c r="E35" s="89"/>
      <c r="F35" s="95"/>
      <c r="G35" s="95"/>
      <c r="H35" s="89"/>
      <c r="I35" s="95"/>
      <c r="J35" s="95"/>
      <c r="K35" s="89"/>
      <c r="L35" s="95"/>
      <c r="M35" s="95"/>
      <c r="N35" s="89"/>
      <c r="O35" s="95"/>
      <c r="P35" s="95"/>
      <c r="Q35" s="89"/>
      <c r="R35" s="95"/>
      <c r="S35" s="95"/>
      <c r="T35" s="89"/>
      <c r="U35" s="95"/>
      <c r="V35" s="331"/>
      <c r="W35" s="97" t="s">
        <v>12</v>
      </c>
      <c r="X35" s="91"/>
      <c r="Y35" s="87"/>
      <c r="AC35" s="13">
        <f>SUM(AC30:AC34)</f>
        <v>27.8</v>
      </c>
      <c r="AD35" s="13">
        <f>SUM(AD30:AD34)</f>
        <v>22.5</v>
      </c>
      <c r="AE35" s="13">
        <f>SUM(AE30:AE34)</f>
        <v>114</v>
      </c>
      <c r="AF35" s="13">
        <f>AC35*4+AD35*9+AE35*4</f>
        <v>769.7</v>
      </c>
      <c r="AG35" s="59"/>
    </row>
    <row r="36" spans="2:33" ht="27.9" customHeight="1" x14ac:dyDescent="0.4">
      <c r="B36" s="37"/>
      <c r="C36" s="38"/>
      <c r="D36" s="110"/>
      <c r="E36" s="110"/>
      <c r="F36" s="111"/>
      <c r="G36" s="111"/>
      <c r="H36" s="110"/>
      <c r="I36" s="111"/>
      <c r="J36" s="111"/>
      <c r="K36" s="110"/>
      <c r="L36" s="111"/>
      <c r="M36" s="111"/>
      <c r="N36" s="110"/>
      <c r="O36" s="111"/>
      <c r="P36" s="111"/>
      <c r="Q36" s="110"/>
      <c r="R36" s="111"/>
      <c r="S36" s="111"/>
      <c r="T36" s="110"/>
      <c r="U36" s="111"/>
      <c r="V36" s="332"/>
      <c r="W36" s="163">
        <f>W30*4+W34*4+W32*9</f>
        <v>414.7</v>
      </c>
      <c r="X36" s="124"/>
      <c r="Y36" s="125"/>
      <c r="Z36" s="12"/>
      <c r="AC36" s="39">
        <f>AC35*4/AF35</f>
        <v>0.14447187215798363</v>
      </c>
      <c r="AD36" s="39">
        <f>AD35*9/AF35</f>
        <v>0.26308951539560865</v>
      </c>
      <c r="AE36" s="39">
        <f>AE35*4/AF35</f>
        <v>0.59243861244640761</v>
      </c>
      <c r="AG36" s="67"/>
    </row>
    <row r="37" spans="2:33" s="30" customFormat="1" ht="27.9" customHeight="1" x14ac:dyDescent="0.4">
      <c r="B37" s="28">
        <v>10</v>
      </c>
      <c r="C37" s="329"/>
      <c r="D37" s="29" t="str">
        <f>'114.10月'!R12</f>
        <v>國慶日</v>
      </c>
      <c r="E37" s="29"/>
      <c r="F37" s="29"/>
      <c r="G37" s="29" t="str">
        <f>'114.10月'!R13</f>
        <v>放假一天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37"/>
      <c r="W37" s="78" t="s">
        <v>41</v>
      </c>
      <c r="X37" s="84" t="s">
        <v>17</v>
      </c>
      <c r="Y37" s="85">
        <v>0</v>
      </c>
      <c r="Z37" s="13"/>
      <c r="AA37" s="13"/>
      <c r="AB37" s="14"/>
      <c r="AC37" s="13" t="s">
        <v>18</v>
      </c>
      <c r="AD37" s="13" t="s">
        <v>19</v>
      </c>
      <c r="AE37" s="13" t="s">
        <v>20</v>
      </c>
      <c r="AF37" s="13" t="s">
        <v>21</v>
      </c>
      <c r="AG37" s="59"/>
    </row>
    <row r="38" spans="2:33" ht="27.9" customHeight="1" x14ac:dyDescent="0.4">
      <c r="B38" s="31" t="s">
        <v>8</v>
      </c>
      <c r="C38" s="329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331"/>
      <c r="W38" s="129">
        <v>0</v>
      </c>
      <c r="X38" s="86" t="s">
        <v>78</v>
      </c>
      <c r="Y38" s="87">
        <v>0</v>
      </c>
      <c r="Z38" s="12"/>
      <c r="AA38" s="14" t="s">
        <v>23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  <c r="AG38" s="100"/>
    </row>
    <row r="39" spans="2:33" ht="27.9" customHeight="1" x14ac:dyDescent="0.4">
      <c r="B39" s="31">
        <v>10</v>
      </c>
      <c r="C39" s="329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89"/>
      <c r="O39" s="95"/>
      <c r="P39" s="95"/>
      <c r="Q39" s="95"/>
      <c r="R39" s="95"/>
      <c r="S39" s="95"/>
      <c r="T39" s="95"/>
      <c r="U39" s="95"/>
      <c r="V39" s="331"/>
      <c r="W39" s="80" t="s">
        <v>45</v>
      </c>
      <c r="X39" s="88" t="s">
        <v>24</v>
      </c>
      <c r="Y39" s="87">
        <v>0</v>
      </c>
      <c r="AA39" s="32" t="s">
        <v>25</v>
      </c>
      <c r="AB39" s="14">
        <v>2.2999999999999998</v>
      </c>
      <c r="AC39" s="33">
        <f>AB39*7</f>
        <v>16.099999999999998</v>
      </c>
      <c r="AD39" s="14">
        <f>AB39*5</f>
        <v>11.5</v>
      </c>
      <c r="AE39" s="14" t="s">
        <v>26</v>
      </c>
      <c r="AF39" s="34">
        <f>AC39*4+AD39*9</f>
        <v>167.89999999999998</v>
      </c>
      <c r="AG39" s="59"/>
    </row>
    <row r="40" spans="2:33" ht="27.9" customHeight="1" x14ac:dyDescent="0.4">
      <c r="B40" s="31" t="s">
        <v>10</v>
      </c>
      <c r="C40" s="329"/>
      <c r="D40" s="95"/>
      <c r="E40" s="95"/>
      <c r="F40" s="95"/>
      <c r="G40" s="95"/>
      <c r="H40" s="95"/>
      <c r="I40" s="95"/>
      <c r="J40" s="95"/>
      <c r="K40" s="66"/>
      <c r="L40" s="95"/>
      <c r="M40" s="95"/>
      <c r="N40" s="95"/>
      <c r="O40" s="95"/>
      <c r="P40" s="95"/>
      <c r="Q40" s="89"/>
      <c r="R40" s="95"/>
      <c r="S40" s="95"/>
      <c r="T40" s="95"/>
      <c r="U40" s="95"/>
      <c r="V40" s="331"/>
      <c r="W40" s="79">
        <f>Y37*0+Y38*5+Y39*0+Y40*5+Y41*0+Y42*4+5</f>
        <v>5</v>
      </c>
      <c r="X40" s="88" t="s">
        <v>80</v>
      </c>
      <c r="Y40" s="87">
        <v>0</v>
      </c>
      <c r="Z40" s="12"/>
      <c r="AA40" s="13" t="s">
        <v>28</v>
      </c>
      <c r="AB40" s="14">
        <v>1.6</v>
      </c>
      <c r="AC40" s="14">
        <f>AB40*1</f>
        <v>1.6</v>
      </c>
      <c r="AD40" s="14" t="s">
        <v>26</v>
      </c>
      <c r="AE40" s="14">
        <f>AB40*5</f>
        <v>8</v>
      </c>
      <c r="AF40" s="14">
        <f>AC40*4+AE40*4</f>
        <v>38.4</v>
      </c>
      <c r="AG40" s="100"/>
    </row>
    <row r="41" spans="2:33" ht="27.9" customHeight="1" x14ac:dyDescent="0.3">
      <c r="B41" s="333" t="s">
        <v>29</v>
      </c>
      <c r="C41" s="329"/>
      <c r="D41" s="95"/>
      <c r="E41" s="95"/>
      <c r="F41" s="95"/>
      <c r="G41" s="95"/>
      <c r="H41" s="89"/>
      <c r="I41" s="95"/>
      <c r="J41" s="95"/>
      <c r="K41" s="95"/>
      <c r="L41" s="95"/>
      <c r="M41" s="95"/>
      <c r="N41" s="89"/>
      <c r="O41" s="95"/>
      <c r="P41" s="95"/>
      <c r="Q41" s="89"/>
      <c r="R41" s="95"/>
      <c r="S41" s="95"/>
      <c r="T41" s="89"/>
      <c r="U41" s="95"/>
      <c r="V41" s="331"/>
      <c r="W41" s="80" t="s">
        <v>81</v>
      </c>
      <c r="X41" s="88" t="s">
        <v>30</v>
      </c>
      <c r="Y41" s="87">
        <v>0</v>
      </c>
      <c r="AA41" s="13" t="s">
        <v>31</v>
      </c>
      <c r="AB41" s="14">
        <v>2.5</v>
      </c>
      <c r="AC41" s="14"/>
      <c r="AD41" s="14">
        <f>AB41*5</f>
        <v>12.5</v>
      </c>
      <c r="AE41" s="14" t="s">
        <v>26</v>
      </c>
      <c r="AF41" s="14">
        <f>AD41*9</f>
        <v>112.5</v>
      </c>
      <c r="AG41" s="59"/>
    </row>
    <row r="42" spans="2:33" ht="27.9" customHeight="1" x14ac:dyDescent="0.4">
      <c r="B42" s="333"/>
      <c r="C42" s="329"/>
      <c r="D42" s="95"/>
      <c r="E42" s="95"/>
      <c r="F42" s="95"/>
      <c r="G42" s="95"/>
      <c r="H42" s="89"/>
      <c r="I42" s="95"/>
      <c r="J42" s="95"/>
      <c r="K42" s="89"/>
      <c r="L42" s="95"/>
      <c r="M42" s="95"/>
      <c r="N42" s="89"/>
      <c r="O42" s="95"/>
      <c r="P42" s="95"/>
      <c r="Q42" s="89"/>
      <c r="R42" s="95"/>
      <c r="S42" s="95"/>
      <c r="T42" s="89"/>
      <c r="U42" s="95"/>
      <c r="V42" s="331"/>
      <c r="W42" s="79">
        <f>Y37*2+Y38*7+Y39*1+Y40*0+Y41*0+Y42*8</f>
        <v>0</v>
      </c>
      <c r="X42" s="94" t="s">
        <v>39</v>
      </c>
      <c r="Y42" s="90">
        <v>0</v>
      </c>
      <c r="Z42" s="12"/>
      <c r="AA42" s="13" t="s">
        <v>32</v>
      </c>
      <c r="AE42" s="13">
        <f>AB42*15</f>
        <v>0</v>
      </c>
      <c r="AG42" s="100"/>
    </row>
    <row r="43" spans="2:33" ht="27.9" customHeight="1" x14ac:dyDescent="0.3">
      <c r="B43" s="35" t="s">
        <v>33</v>
      </c>
      <c r="C43" s="36"/>
      <c r="D43" s="95"/>
      <c r="E43" s="89"/>
      <c r="F43" s="95"/>
      <c r="G43" s="95"/>
      <c r="H43" s="89"/>
      <c r="I43" s="95"/>
      <c r="J43" s="95"/>
      <c r="K43" s="89"/>
      <c r="L43" s="95"/>
      <c r="M43" s="95"/>
      <c r="N43" s="89"/>
      <c r="O43" s="95"/>
      <c r="P43" s="95"/>
      <c r="Q43" s="89"/>
      <c r="R43" s="95"/>
      <c r="S43" s="95"/>
      <c r="T43" s="89"/>
      <c r="U43" s="95"/>
      <c r="V43" s="331"/>
      <c r="W43" s="80" t="s">
        <v>12</v>
      </c>
      <c r="X43" s="91"/>
      <c r="Y43" s="87"/>
      <c r="AC43" s="13">
        <f>SUM(AC38:AC42)</f>
        <v>29.7</v>
      </c>
      <c r="AD43" s="13">
        <f>SUM(AD38:AD42)</f>
        <v>24</v>
      </c>
      <c r="AE43" s="13">
        <f>SUM(AE38:AE42)</f>
        <v>98</v>
      </c>
      <c r="AF43" s="13">
        <f>AC43*4+AD43*9+AE43*4</f>
        <v>726.8</v>
      </c>
      <c r="AG43" s="59"/>
    </row>
    <row r="44" spans="2:33" ht="27.9" customHeight="1" thickBot="1" x14ac:dyDescent="0.45">
      <c r="B44" s="55"/>
      <c r="C44" s="38"/>
      <c r="D44" s="104"/>
      <c r="E44" s="104"/>
      <c r="F44" s="105"/>
      <c r="G44" s="105"/>
      <c r="H44" s="104"/>
      <c r="I44" s="105"/>
      <c r="J44" s="105"/>
      <c r="K44" s="104"/>
      <c r="L44" s="105"/>
      <c r="M44" s="105"/>
      <c r="N44" s="104"/>
      <c r="O44" s="105"/>
      <c r="P44" s="105"/>
      <c r="Q44" s="104"/>
      <c r="R44" s="105"/>
      <c r="S44" s="105"/>
      <c r="T44" s="104"/>
      <c r="U44" s="105"/>
      <c r="V44" s="340"/>
      <c r="W44" s="81">
        <f>W38*4+W42*4+W40*9</f>
        <v>45</v>
      </c>
      <c r="X44" s="106"/>
      <c r="Y44" s="107"/>
      <c r="Z44" s="12"/>
      <c r="AC44" s="39">
        <f>AC43*4/AF43</f>
        <v>0.16345624656026417</v>
      </c>
      <c r="AD44" s="39">
        <f>AD43*9/AF43</f>
        <v>0.29719317556411667</v>
      </c>
      <c r="AE44" s="39">
        <f>AE43*4/AF43</f>
        <v>0.53935057787561924</v>
      </c>
      <c r="AG44" s="67"/>
    </row>
    <row r="45" spans="2:33" s="46" customFormat="1" ht="21.75" customHeight="1" x14ac:dyDescent="0.3">
      <c r="B45" s="14"/>
      <c r="C45" s="13"/>
      <c r="D45" s="13"/>
      <c r="E45" s="56"/>
      <c r="F45" s="13"/>
      <c r="G45" s="13"/>
      <c r="H45" s="56"/>
      <c r="I45" s="13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57"/>
      <c r="AB45" s="41"/>
    </row>
    <row r="46" spans="2:33" x14ac:dyDescent="0.3">
      <c r="B46" s="41"/>
      <c r="C46" s="46"/>
    </row>
  </sheetData>
  <mergeCells count="19">
    <mergeCell ref="B25:B26"/>
    <mergeCell ref="C21:C26"/>
    <mergeCell ref="V21:V28"/>
    <mergeCell ref="B1:Y1"/>
    <mergeCell ref="B2:G2"/>
    <mergeCell ref="C5:C10"/>
    <mergeCell ref="B9:B10"/>
    <mergeCell ref="C13:C18"/>
    <mergeCell ref="B17:B18"/>
    <mergeCell ref="V13:V20"/>
    <mergeCell ref="V5:V12"/>
    <mergeCell ref="F3:M3"/>
    <mergeCell ref="J45:Y45"/>
    <mergeCell ref="C29:C34"/>
    <mergeCell ref="B33:B34"/>
    <mergeCell ref="C37:C42"/>
    <mergeCell ref="B41:B42"/>
    <mergeCell ref="V37:V44"/>
    <mergeCell ref="V29:V36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6"/>
  <sheetViews>
    <sheetView topLeftCell="B37" zoomScale="75" zoomScaleNormal="75" workbookViewId="0">
      <selection activeCell="D39" sqref="D39"/>
    </sheetView>
  </sheetViews>
  <sheetFormatPr defaultColWidth="9" defaultRowHeight="21" x14ac:dyDescent="0.3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56" customWidth="1"/>
    <col min="6" max="6" width="9.6640625" style="13" customWidth="1"/>
    <col min="7" max="7" width="18.6640625" style="13" customWidth="1"/>
    <col min="8" max="8" width="5.6640625" style="56" customWidth="1"/>
    <col min="9" max="9" width="9.6640625" style="13" customWidth="1"/>
    <col min="10" max="10" width="18.6640625" style="13" customWidth="1"/>
    <col min="11" max="11" width="5.6640625" style="56" customWidth="1"/>
    <col min="12" max="12" width="9.6640625" style="13" customWidth="1"/>
    <col min="13" max="13" width="18.6640625" style="13" customWidth="1"/>
    <col min="14" max="14" width="5.6640625" style="56" customWidth="1"/>
    <col min="15" max="15" width="9.6640625" style="13" customWidth="1"/>
    <col min="16" max="16" width="18.6640625" style="13" customWidth="1"/>
    <col min="17" max="17" width="5.6640625" style="56" customWidth="1"/>
    <col min="18" max="18" width="9.6640625" style="13" customWidth="1"/>
    <col min="19" max="19" width="18.6640625" style="13" customWidth="1"/>
    <col min="20" max="20" width="5.6640625" style="56" customWidth="1"/>
    <col min="21" max="21" width="9.6640625" style="13" customWidth="1"/>
    <col min="22" max="22" width="5.21875" style="13" customWidth="1"/>
    <col min="23" max="23" width="11.77734375" style="59" customWidth="1"/>
    <col min="24" max="24" width="11.21875" style="60" customWidth="1"/>
    <col min="25" max="25" width="6.6640625" style="61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3" s="3" customFormat="1" ht="39" x14ac:dyDescent="0.7">
      <c r="B1" s="334" t="s">
        <v>220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2"/>
      <c r="AB1" s="4"/>
    </row>
    <row r="2" spans="2:33" s="3" customFormat="1" ht="13.5" customHeight="1" x14ac:dyDescent="0.6">
      <c r="B2" s="335"/>
      <c r="C2" s="336"/>
      <c r="D2" s="336"/>
      <c r="E2" s="336"/>
      <c r="F2" s="336"/>
      <c r="G2" s="336"/>
      <c r="H2" s="134"/>
      <c r="I2" s="2"/>
      <c r="J2" s="2"/>
      <c r="K2" s="134"/>
      <c r="L2" s="2"/>
      <c r="M2" s="2"/>
      <c r="N2" s="134"/>
      <c r="O2" s="2"/>
      <c r="P2" s="2"/>
      <c r="Q2" s="134"/>
      <c r="R2" s="2"/>
      <c r="S2" s="2"/>
      <c r="T2" s="134"/>
      <c r="U2" s="2"/>
      <c r="V2" s="2"/>
      <c r="W2" s="5"/>
      <c r="X2" s="6"/>
      <c r="Y2" s="5"/>
      <c r="Z2" s="2"/>
      <c r="AB2" s="4"/>
    </row>
    <row r="3" spans="2:33" ht="32.25" customHeight="1" thickBot="1" x14ac:dyDescent="0.5">
      <c r="B3" s="63" t="s">
        <v>40</v>
      </c>
      <c r="C3" s="7"/>
      <c r="D3" s="8"/>
      <c r="E3" s="8"/>
      <c r="F3" s="339" t="s">
        <v>67</v>
      </c>
      <c r="G3" s="339"/>
      <c r="H3" s="339"/>
      <c r="I3" s="339"/>
      <c r="J3" s="339"/>
      <c r="K3" s="339"/>
      <c r="L3" s="339"/>
      <c r="M3" s="339"/>
      <c r="N3" s="8"/>
      <c r="O3" s="8"/>
      <c r="P3" s="8"/>
      <c r="Q3" s="8"/>
      <c r="R3" s="8"/>
      <c r="S3" s="3"/>
      <c r="T3" s="8"/>
      <c r="U3" s="8"/>
      <c r="V3" s="8"/>
      <c r="W3" s="9"/>
      <c r="X3" s="10"/>
      <c r="Y3" s="11"/>
      <c r="Z3" s="12"/>
    </row>
    <row r="4" spans="2:33" s="27" customFormat="1" ht="100.2" x14ac:dyDescent="0.3">
      <c r="B4" s="15" t="s">
        <v>0</v>
      </c>
      <c r="C4" s="16" t="s">
        <v>1</v>
      </c>
      <c r="D4" s="17" t="s">
        <v>2</v>
      </c>
      <c r="E4" s="18" t="s">
        <v>38</v>
      </c>
      <c r="F4" s="17"/>
      <c r="G4" s="17" t="s">
        <v>3</v>
      </c>
      <c r="H4" s="18" t="s">
        <v>38</v>
      </c>
      <c r="I4" s="17"/>
      <c r="J4" s="17" t="s">
        <v>4</v>
      </c>
      <c r="K4" s="18" t="s">
        <v>38</v>
      </c>
      <c r="L4" s="19"/>
      <c r="M4" s="17" t="s">
        <v>4</v>
      </c>
      <c r="N4" s="18" t="s">
        <v>38</v>
      </c>
      <c r="O4" s="17"/>
      <c r="P4" s="17" t="s">
        <v>4</v>
      </c>
      <c r="Q4" s="18" t="s">
        <v>38</v>
      </c>
      <c r="R4" s="17"/>
      <c r="S4" s="20" t="s">
        <v>5</v>
      </c>
      <c r="T4" s="18" t="s">
        <v>38</v>
      </c>
      <c r="U4" s="17"/>
      <c r="V4" s="65" t="s">
        <v>44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3" s="30" customFormat="1" ht="65.099999999999994" customHeight="1" x14ac:dyDescent="0.4">
      <c r="B5" s="28">
        <v>10</v>
      </c>
      <c r="C5" s="329"/>
      <c r="D5" s="29" t="str">
        <f>'114.10月'!B21</f>
        <v>不供餐</v>
      </c>
      <c r="E5" s="29"/>
      <c r="F5" s="1" t="s">
        <v>83</v>
      </c>
      <c r="G5" s="156"/>
      <c r="H5" s="29"/>
      <c r="I5" s="1" t="s">
        <v>83</v>
      </c>
      <c r="J5" s="29"/>
      <c r="K5" s="29"/>
      <c r="L5" s="1" t="s">
        <v>83</v>
      </c>
      <c r="M5" s="29"/>
      <c r="N5" s="29"/>
      <c r="O5" s="1" t="s">
        <v>15</v>
      </c>
      <c r="P5" s="29"/>
      <c r="Q5" s="29"/>
      <c r="R5" s="1" t="s">
        <v>84</v>
      </c>
      <c r="S5" s="29"/>
      <c r="T5" s="29"/>
      <c r="U5" s="1" t="s">
        <v>83</v>
      </c>
      <c r="V5" s="337"/>
      <c r="W5" s="96" t="s">
        <v>77</v>
      </c>
      <c r="X5" s="84" t="s">
        <v>85</v>
      </c>
      <c r="Y5" s="85">
        <v>0</v>
      </c>
      <c r="Z5" s="13"/>
      <c r="AA5" s="13"/>
      <c r="AB5" s="14"/>
      <c r="AC5" s="13" t="s">
        <v>18</v>
      </c>
      <c r="AD5" s="13" t="s">
        <v>19</v>
      </c>
      <c r="AE5" s="13" t="s">
        <v>20</v>
      </c>
      <c r="AF5" s="13" t="s">
        <v>21</v>
      </c>
      <c r="AG5" s="59"/>
    </row>
    <row r="6" spans="2:33" ht="27.9" customHeight="1" x14ac:dyDescent="0.4">
      <c r="B6" s="31" t="s">
        <v>8</v>
      </c>
      <c r="C6" s="329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331"/>
      <c r="W6" s="100">
        <v>0</v>
      </c>
      <c r="X6" s="86" t="s">
        <v>78</v>
      </c>
      <c r="Y6" s="87">
        <v>0</v>
      </c>
      <c r="Z6" s="12"/>
      <c r="AA6" s="14" t="s">
        <v>23</v>
      </c>
      <c r="AB6" s="14">
        <v>6</v>
      </c>
      <c r="AC6" s="14">
        <f>AB6*2</f>
        <v>12</v>
      </c>
      <c r="AD6" s="14"/>
      <c r="AE6" s="14">
        <f>AB6*15</f>
        <v>90</v>
      </c>
      <c r="AF6" s="14">
        <f>AC6*4+AE6*4</f>
        <v>408</v>
      </c>
      <c r="AG6" s="100"/>
    </row>
    <row r="7" spans="2:33" ht="27.9" customHeight="1" x14ac:dyDescent="0.4">
      <c r="B7" s="31">
        <v>13</v>
      </c>
      <c r="C7" s="329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89"/>
      <c r="U7" s="95"/>
      <c r="V7" s="331"/>
      <c r="W7" s="97" t="s">
        <v>86</v>
      </c>
      <c r="X7" s="88" t="s">
        <v>79</v>
      </c>
      <c r="Y7" s="87">
        <v>0</v>
      </c>
      <c r="AA7" s="32" t="s">
        <v>25</v>
      </c>
      <c r="AB7" s="14">
        <v>2</v>
      </c>
      <c r="AC7" s="33">
        <f>AB7*7</f>
        <v>14</v>
      </c>
      <c r="AD7" s="14">
        <f>AB7*5</f>
        <v>10</v>
      </c>
      <c r="AE7" s="14" t="s">
        <v>26</v>
      </c>
      <c r="AF7" s="34">
        <f>AC7*4+AD7*9</f>
        <v>146</v>
      </c>
      <c r="AG7" s="59"/>
    </row>
    <row r="8" spans="2:33" ht="27.9" customHeight="1" x14ac:dyDescent="0.4">
      <c r="B8" s="31" t="s">
        <v>10</v>
      </c>
      <c r="C8" s="329"/>
      <c r="D8" s="95"/>
      <c r="E8" s="95"/>
      <c r="F8" s="95"/>
      <c r="G8" s="95"/>
      <c r="H8" s="89"/>
      <c r="I8" s="95"/>
      <c r="J8" s="95"/>
      <c r="K8" s="89"/>
      <c r="L8" s="95"/>
      <c r="M8" s="95"/>
      <c r="N8" s="89"/>
      <c r="O8" s="95"/>
      <c r="P8" s="95"/>
      <c r="Q8" s="89"/>
      <c r="R8" s="95"/>
      <c r="S8" s="95"/>
      <c r="T8" s="89"/>
      <c r="U8" s="95"/>
      <c r="V8" s="331"/>
      <c r="W8" s="98">
        <f>Y5*0+Y6*5+Y7*0+Y8*5+Y9*0+Y10*4</f>
        <v>0</v>
      </c>
      <c r="X8" s="88" t="s">
        <v>80</v>
      </c>
      <c r="Y8" s="87">
        <v>0</v>
      </c>
      <c r="Z8" s="12"/>
      <c r="AA8" s="13" t="s">
        <v>28</v>
      </c>
      <c r="AB8" s="14">
        <v>1.5</v>
      </c>
      <c r="AC8" s="14">
        <f>AB8*1</f>
        <v>1.5</v>
      </c>
      <c r="AD8" s="14" t="s">
        <v>26</v>
      </c>
      <c r="AE8" s="14">
        <f>AB8*5</f>
        <v>7.5</v>
      </c>
      <c r="AF8" s="14">
        <f>AC8*4+AE8*4</f>
        <v>36</v>
      </c>
      <c r="AG8" s="100"/>
    </row>
    <row r="9" spans="2:33" ht="27.9" customHeight="1" x14ac:dyDescent="0.3">
      <c r="B9" s="333" t="s">
        <v>34</v>
      </c>
      <c r="C9" s="329"/>
      <c r="D9" s="95"/>
      <c r="E9" s="95"/>
      <c r="F9" s="95"/>
      <c r="G9" s="95"/>
      <c r="H9" s="89"/>
      <c r="I9" s="95"/>
      <c r="J9" s="95"/>
      <c r="K9" s="89"/>
      <c r="L9" s="95"/>
      <c r="M9" s="95"/>
      <c r="N9" s="89"/>
      <c r="O9" s="95"/>
      <c r="P9" s="95"/>
      <c r="Q9" s="89"/>
      <c r="R9" s="95"/>
      <c r="S9" s="95"/>
      <c r="T9" s="66"/>
      <c r="U9" s="95"/>
      <c r="V9" s="331"/>
      <c r="W9" s="97" t="s">
        <v>43</v>
      </c>
      <c r="X9" s="88" t="s">
        <v>87</v>
      </c>
      <c r="Y9" s="87">
        <v>0</v>
      </c>
      <c r="AA9" s="13" t="s">
        <v>31</v>
      </c>
      <c r="AB9" s="14">
        <v>2.5</v>
      </c>
      <c r="AC9" s="14"/>
      <c r="AD9" s="14">
        <f>AB9*5</f>
        <v>12.5</v>
      </c>
      <c r="AE9" s="14" t="s">
        <v>26</v>
      </c>
      <c r="AF9" s="14">
        <f>AD9*9</f>
        <v>112.5</v>
      </c>
      <c r="AG9" s="59"/>
    </row>
    <row r="10" spans="2:33" ht="27.9" customHeight="1" x14ac:dyDescent="0.4">
      <c r="B10" s="333"/>
      <c r="C10" s="329"/>
      <c r="D10" s="95"/>
      <c r="E10" s="95"/>
      <c r="F10" s="95"/>
      <c r="G10" s="47"/>
      <c r="H10" s="89"/>
      <c r="I10" s="95"/>
      <c r="J10" s="95"/>
      <c r="K10" s="89"/>
      <c r="L10" s="95"/>
      <c r="M10" s="95"/>
      <c r="N10" s="89"/>
      <c r="O10" s="95"/>
      <c r="P10" s="95"/>
      <c r="Q10" s="89"/>
      <c r="R10" s="95"/>
      <c r="S10" s="95"/>
      <c r="T10" s="89"/>
      <c r="U10" s="95"/>
      <c r="V10" s="331"/>
      <c r="W10" s="98">
        <f>Y5*2+Y6*7+Y7*1+Y8*0+Y9*0+Y10*8</f>
        <v>0</v>
      </c>
      <c r="X10" s="94" t="s">
        <v>88</v>
      </c>
      <c r="Y10" s="90">
        <v>0</v>
      </c>
      <c r="Z10" s="12"/>
      <c r="AA10" s="13" t="s">
        <v>32</v>
      </c>
      <c r="AE10" s="13">
        <f>AB10*15</f>
        <v>0</v>
      </c>
      <c r="AG10" s="100"/>
    </row>
    <row r="11" spans="2:33" ht="27.9" customHeight="1" x14ac:dyDescent="0.3">
      <c r="B11" s="35" t="s">
        <v>33</v>
      </c>
      <c r="C11" s="36"/>
      <c r="D11" s="95"/>
      <c r="E11" s="95"/>
      <c r="F11" s="95"/>
      <c r="G11" s="95"/>
      <c r="H11" s="89"/>
      <c r="I11" s="95"/>
      <c r="J11" s="95"/>
      <c r="K11" s="89"/>
      <c r="L11" s="95"/>
      <c r="M11" s="95"/>
      <c r="N11" s="89"/>
      <c r="O11" s="95"/>
      <c r="P11" s="95"/>
      <c r="Q11" s="89"/>
      <c r="R11" s="95"/>
      <c r="S11" s="95"/>
      <c r="T11" s="89"/>
      <c r="U11" s="95"/>
      <c r="V11" s="331"/>
      <c r="W11" s="97" t="s">
        <v>12</v>
      </c>
      <c r="X11" s="91"/>
      <c r="Y11" s="87"/>
      <c r="AC11" s="13">
        <f>SUM(AC6:AC10)</f>
        <v>27.5</v>
      </c>
      <c r="AD11" s="13">
        <f>SUM(AD6:AD10)</f>
        <v>22.5</v>
      </c>
      <c r="AE11" s="13">
        <f>SUM(AE6:AE10)</f>
        <v>97.5</v>
      </c>
      <c r="AF11" s="13">
        <f>AC11*4+AD11*9+AE11*4</f>
        <v>702.5</v>
      </c>
      <c r="AG11" s="59"/>
    </row>
    <row r="12" spans="2:33" ht="27.9" customHeight="1" x14ac:dyDescent="0.4">
      <c r="B12" s="122"/>
      <c r="C12" s="123"/>
      <c r="D12" s="110"/>
      <c r="E12" s="110"/>
      <c r="F12" s="111"/>
      <c r="G12" s="111"/>
      <c r="H12" s="110"/>
      <c r="I12" s="111"/>
      <c r="J12" s="111"/>
      <c r="K12" s="110"/>
      <c r="L12" s="111"/>
      <c r="M12" s="111"/>
      <c r="N12" s="110"/>
      <c r="O12" s="111"/>
      <c r="P12" s="111"/>
      <c r="Q12" s="110"/>
      <c r="R12" s="111"/>
      <c r="S12" s="111"/>
      <c r="T12" s="110"/>
      <c r="U12" s="111"/>
      <c r="V12" s="332"/>
      <c r="W12" s="99">
        <f>W6*4+W10*4+W8*9</f>
        <v>0</v>
      </c>
      <c r="X12" s="92"/>
      <c r="Y12" s="93"/>
      <c r="Z12" s="12"/>
      <c r="AC12" s="39">
        <f>AC11*4/AF11</f>
        <v>0.15658362989323843</v>
      </c>
      <c r="AD12" s="39">
        <f>AD11*9/AF11</f>
        <v>0.28825622775800713</v>
      </c>
      <c r="AE12" s="39">
        <f>AE11*4/AF11</f>
        <v>0.55516014234875444</v>
      </c>
      <c r="AG12" s="67"/>
    </row>
    <row r="13" spans="2:33" s="30" customFormat="1" ht="27.9" customHeight="1" x14ac:dyDescent="0.4">
      <c r="B13" s="31">
        <v>10</v>
      </c>
      <c r="C13" s="341"/>
      <c r="D13" s="29" t="str">
        <f>'114.10月'!F21</f>
        <v>芋頭麵包X1</v>
      </c>
      <c r="E13" s="29" t="s">
        <v>48</v>
      </c>
      <c r="F13" s="29"/>
      <c r="G13" s="29" t="str">
        <f>'114.10月'!F22</f>
        <v>小肉包X1</v>
      </c>
      <c r="H13" s="29" t="s">
        <v>64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 t="str">
        <f>'114.10月'!F26</f>
        <v>熱牛奶</v>
      </c>
      <c r="T13" s="29" t="s">
        <v>16</v>
      </c>
      <c r="U13" s="29"/>
      <c r="V13" s="337"/>
      <c r="W13" s="78" t="s">
        <v>41</v>
      </c>
      <c r="X13" s="84" t="s">
        <v>17</v>
      </c>
      <c r="Y13" s="85">
        <v>4</v>
      </c>
      <c r="Z13" s="13"/>
      <c r="AA13" s="13"/>
      <c r="AB13" s="14"/>
      <c r="AC13" s="13" t="s">
        <v>18</v>
      </c>
      <c r="AD13" s="13" t="s">
        <v>19</v>
      </c>
      <c r="AE13" s="13" t="s">
        <v>20</v>
      </c>
      <c r="AF13" s="13" t="s">
        <v>21</v>
      </c>
      <c r="AG13" s="59"/>
    </row>
    <row r="14" spans="2:33" ht="27.9" customHeight="1" x14ac:dyDescent="0.4">
      <c r="B14" s="31" t="s">
        <v>8</v>
      </c>
      <c r="C14" s="329"/>
      <c r="D14" s="95" t="s">
        <v>60</v>
      </c>
      <c r="E14" s="95"/>
      <c r="F14" s="95" t="s">
        <v>49</v>
      </c>
      <c r="G14" s="95" t="s">
        <v>163</v>
      </c>
      <c r="H14" s="95"/>
      <c r="I14" s="95" t="s">
        <v>49</v>
      </c>
      <c r="J14" s="95"/>
      <c r="K14" s="95"/>
      <c r="L14" s="95"/>
      <c r="M14" s="95"/>
      <c r="N14" s="95"/>
      <c r="O14" s="95"/>
      <c r="P14" s="95"/>
      <c r="Q14" s="95"/>
      <c r="R14" s="95"/>
      <c r="S14" s="54" t="s">
        <v>108</v>
      </c>
      <c r="T14" s="95"/>
      <c r="U14" s="95">
        <v>15</v>
      </c>
      <c r="V14" s="331"/>
      <c r="W14" s="79">
        <f>Y13*15+Y14*0+Y15*5+Y16*0+Y17*15+Y18*12+18</f>
        <v>87.6</v>
      </c>
      <c r="X14" s="86" t="s">
        <v>22</v>
      </c>
      <c r="Y14" s="87">
        <v>0</v>
      </c>
      <c r="Z14" s="12"/>
      <c r="AA14" s="14" t="s">
        <v>23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  <c r="AG14" s="100"/>
    </row>
    <row r="15" spans="2:33" ht="27.9" customHeight="1" x14ac:dyDescent="0.4">
      <c r="B15" s="31">
        <v>14</v>
      </c>
      <c r="C15" s="329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331"/>
      <c r="W15" s="80" t="s">
        <v>45</v>
      </c>
      <c r="X15" s="88" t="s">
        <v>24</v>
      </c>
      <c r="Y15" s="87">
        <v>0</v>
      </c>
      <c r="AA15" s="32" t="s">
        <v>25</v>
      </c>
      <c r="AB15" s="14">
        <v>2</v>
      </c>
      <c r="AC15" s="33">
        <f>AB15*7</f>
        <v>14</v>
      </c>
      <c r="AD15" s="14">
        <f>AB15*5</f>
        <v>10</v>
      </c>
      <c r="AE15" s="14" t="s">
        <v>26</v>
      </c>
      <c r="AF15" s="34">
        <f>AC15*4+AD15*9</f>
        <v>146</v>
      </c>
      <c r="AG15" s="59"/>
    </row>
    <row r="16" spans="2:33" ht="27.9" customHeight="1" x14ac:dyDescent="0.4">
      <c r="B16" s="31" t="s">
        <v>10</v>
      </c>
      <c r="C16" s="329"/>
      <c r="D16" s="83"/>
      <c r="E16" s="89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331"/>
      <c r="W16" s="79">
        <f>Y13*0+Y14*5+Y15*0+Y16*5+Y17*0+Y18*4+2</f>
        <v>5.2</v>
      </c>
      <c r="X16" s="88" t="s">
        <v>27</v>
      </c>
      <c r="Y16" s="87">
        <v>0</v>
      </c>
      <c r="Z16" s="12"/>
      <c r="AA16" s="13" t="s">
        <v>28</v>
      </c>
      <c r="AB16" s="14">
        <v>1.7</v>
      </c>
      <c r="AC16" s="14">
        <f>AB16*1</f>
        <v>1.7</v>
      </c>
      <c r="AD16" s="14" t="s">
        <v>26</v>
      </c>
      <c r="AE16" s="14">
        <f>AB16*5</f>
        <v>8.5</v>
      </c>
      <c r="AF16" s="14">
        <f>AC16*4+AE16*4</f>
        <v>40.799999999999997</v>
      </c>
      <c r="AG16" s="100"/>
    </row>
    <row r="17" spans="2:33" ht="27.9" customHeight="1" x14ac:dyDescent="0.3">
      <c r="B17" s="333" t="s">
        <v>35</v>
      </c>
      <c r="C17" s="329"/>
      <c r="D17" s="89"/>
      <c r="E17" s="89"/>
      <c r="F17" s="95"/>
      <c r="G17" s="95"/>
      <c r="H17" s="95"/>
      <c r="I17" s="95"/>
      <c r="J17" s="95"/>
      <c r="K17" s="89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331"/>
      <c r="W17" s="80" t="s">
        <v>43</v>
      </c>
      <c r="X17" s="88" t="s">
        <v>30</v>
      </c>
      <c r="Y17" s="87">
        <v>0</v>
      </c>
      <c r="AA17" s="13" t="s">
        <v>31</v>
      </c>
      <c r="AB17" s="14">
        <v>2.5</v>
      </c>
      <c r="AC17" s="14"/>
      <c r="AD17" s="14">
        <f>AB17*5</f>
        <v>12.5</v>
      </c>
      <c r="AE17" s="14" t="s">
        <v>26</v>
      </c>
      <c r="AF17" s="14">
        <f>AD17*9</f>
        <v>112.5</v>
      </c>
      <c r="AG17" s="59"/>
    </row>
    <row r="18" spans="2:33" ht="27.9" customHeight="1" x14ac:dyDescent="0.4">
      <c r="B18" s="333"/>
      <c r="C18" s="329"/>
      <c r="D18" s="89"/>
      <c r="E18" s="89"/>
      <c r="F18" s="95"/>
      <c r="G18" s="95"/>
      <c r="H18" s="89"/>
      <c r="I18" s="95"/>
      <c r="J18" s="95"/>
      <c r="K18" s="95"/>
      <c r="L18" s="95"/>
      <c r="M18" s="95"/>
      <c r="N18" s="89"/>
      <c r="O18" s="95"/>
      <c r="P18" s="95"/>
      <c r="Q18" s="89"/>
      <c r="R18" s="95"/>
      <c r="S18" s="95"/>
      <c r="T18" s="89"/>
      <c r="U18" s="95"/>
      <c r="V18" s="331"/>
      <c r="W18" s="79">
        <f>Y13*2+Y14*7+Y15*1+Y16*0+Y17*0+Y18*8</f>
        <v>14.4</v>
      </c>
      <c r="X18" s="94" t="s">
        <v>39</v>
      </c>
      <c r="Y18" s="90">
        <v>0.8</v>
      </c>
      <c r="Z18" s="12"/>
      <c r="AA18" s="13" t="s">
        <v>32</v>
      </c>
      <c r="AB18" s="14">
        <v>1</v>
      </c>
      <c r="AE18" s="13">
        <f>AB18*15</f>
        <v>15</v>
      </c>
      <c r="AG18" s="100"/>
    </row>
    <row r="19" spans="2:33" ht="27.9" customHeight="1" x14ac:dyDescent="0.3">
      <c r="B19" s="35" t="s">
        <v>33</v>
      </c>
      <c r="C19" s="36"/>
      <c r="D19" s="83"/>
      <c r="E19" s="89"/>
      <c r="F19" s="95"/>
      <c r="G19" s="95"/>
      <c r="H19" s="89"/>
      <c r="I19" s="95"/>
      <c r="J19" s="95"/>
      <c r="K19" s="89"/>
      <c r="L19" s="95"/>
      <c r="M19" s="95"/>
      <c r="N19" s="89"/>
      <c r="O19" s="95"/>
      <c r="P19" s="95"/>
      <c r="Q19" s="89"/>
      <c r="R19" s="95"/>
      <c r="S19" s="95"/>
      <c r="T19" s="89"/>
      <c r="U19" s="95"/>
      <c r="V19" s="331"/>
      <c r="W19" s="80" t="s">
        <v>12</v>
      </c>
      <c r="X19" s="91"/>
      <c r="Y19" s="87"/>
      <c r="AC19" s="13">
        <f>SUM(AC14:AC18)</f>
        <v>28.099999999999998</v>
      </c>
      <c r="AD19" s="13">
        <f>SUM(AD14:AD18)</f>
        <v>22.5</v>
      </c>
      <c r="AE19" s="13">
        <f>SUM(AE14:AE18)</f>
        <v>116.5</v>
      </c>
      <c r="AF19" s="13">
        <f>AC19*4+AD19*9+AE19*4</f>
        <v>780.9</v>
      </c>
      <c r="AG19" s="59"/>
    </row>
    <row r="20" spans="2:33" ht="27.9" customHeight="1" x14ac:dyDescent="0.4">
      <c r="B20" s="37"/>
      <c r="C20" s="38"/>
      <c r="D20" s="110"/>
      <c r="E20" s="110"/>
      <c r="F20" s="111"/>
      <c r="G20" s="111"/>
      <c r="H20" s="110"/>
      <c r="I20" s="111"/>
      <c r="J20" s="111"/>
      <c r="K20" s="110"/>
      <c r="L20" s="111"/>
      <c r="M20" s="111"/>
      <c r="N20" s="110"/>
      <c r="O20" s="111"/>
      <c r="P20" s="111"/>
      <c r="Q20" s="110"/>
      <c r="R20" s="111"/>
      <c r="S20" s="111"/>
      <c r="T20" s="110"/>
      <c r="U20" s="111"/>
      <c r="V20" s="332"/>
      <c r="W20" s="101">
        <f>W14*4+W18*4+W16*9</f>
        <v>454.8</v>
      </c>
      <c r="X20" s="124"/>
      <c r="Y20" s="125"/>
      <c r="Z20" s="12"/>
      <c r="AC20" s="39">
        <f>AC19*4/AF19</f>
        <v>0.14393648354462799</v>
      </c>
      <c r="AD20" s="39">
        <f>AD19*9/AF19</f>
        <v>0.25931617364579335</v>
      </c>
      <c r="AE20" s="39">
        <f>AE19*4/AF19</f>
        <v>0.59674734280957875</v>
      </c>
      <c r="AG20" s="67"/>
    </row>
    <row r="21" spans="2:33" s="30" customFormat="1" ht="27.9" customHeight="1" x14ac:dyDescent="0.4">
      <c r="B21" s="28">
        <v>10</v>
      </c>
      <c r="C21" s="329"/>
      <c r="D21" s="77" t="str">
        <f>'114.10月'!J21</f>
        <v>白粥</v>
      </c>
      <c r="E21" s="77" t="s">
        <v>16</v>
      </c>
      <c r="F21" s="77"/>
      <c r="G21" s="77" t="str">
        <f>'114.10月'!J22</f>
        <v>花生麵筋</v>
      </c>
      <c r="H21" s="77" t="s">
        <v>16</v>
      </c>
      <c r="I21" s="77"/>
      <c r="J21" s="77" t="str">
        <f>'114.10月'!J23</f>
        <v>炒高麗菜</v>
      </c>
      <c r="K21" s="77" t="s">
        <v>65</v>
      </c>
      <c r="L21" s="77"/>
      <c r="M21" s="77" t="str">
        <f>'114.10月'!J24</f>
        <v>菜脯蛋</v>
      </c>
      <c r="N21" s="77" t="s">
        <v>65</v>
      </c>
      <c r="O21" s="77"/>
      <c r="P21" s="77"/>
      <c r="Q21" s="77"/>
      <c r="R21" s="77"/>
      <c r="S21" s="77"/>
      <c r="T21" s="77"/>
      <c r="U21" s="77"/>
      <c r="V21" s="331"/>
      <c r="W21" s="97" t="s">
        <v>41</v>
      </c>
      <c r="X21" s="88" t="s">
        <v>17</v>
      </c>
      <c r="Y21" s="87">
        <v>4</v>
      </c>
      <c r="Z21" s="13"/>
      <c r="AA21" s="13"/>
      <c r="AB21" s="14"/>
      <c r="AC21" s="13" t="s">
        <v>18</v>
      </c>
      <c r="AD21" s="13" t="s">
        <v>19</v>
      </c>
      <c r="AE21" s="13" t="s">
        <v>20</v>
      </c>
      <c r="AF21" s="13" t="s">
        <v>21</v>
      </c>
      <c r="AG21" s="59"/>
    </row>
    <row r="22" spans="2:33" s="42" customFormat="1" ht="27.75" customHeight="1" x14ac:dyDescent="0.55000000000000004">
      <c r="B22" s="31" t="s">
        <v>8</v>
      </c>
      <c r="C22" s="329"/>
      <c r="D22" s="95" t="s">
        <v>75</v>
      </c>
      <c r="E22" s="95"/>
      <c r="F22" s="95">
        <v>80</v>
      </c>
      <c r="G22" s="95" t="s">
        <v>200</v>
      </c>
      <c r="H22" s="95"/>
      <c r="I22" s="95">
        <v>5</v>
      </c>
      <c r="J22" s="95" t="s">
        <v>124</v>
      </c>
      <c r="K22" s="95"/>
      <c r="L22" s="95">
        <v>50</v>
      </c>
      <c r="M22" s="95" t="s">
        <v>198</v>
      </c>
      <c r="N22" s="95"/>
      <c r="O22" s="95">
        <v>20</v>
      </c>
      <c r="P22" s="95"/>
      <c r="Q22" s="95"/>
      <c r="R22" s="95"/>
      <c r="S22" s="95"/>
      <c r="T22" s="95"/>
      <c r="U22" s="95"/>
      <c r="V22" s="331"/>
      <c r="W22" s="100">
        <f>Y21*15+Y22*0+Y23*5+Y24*0+Y25*15+Y26*12+18</f>
        <v>81.5</v>
      </c>
      <c r="X22" s="86" t="s">
        <v>22</v>
      </c>
      <c r="Y22" s="87">
        <v>1.5</v>
      </c>
      <c r="Z22" s="40"/>
      <c r="AA22" s="41" t="s">
        <v>23</v>
      </c>
      <c r="AB22" s="41">
        <v>6.2</v>
      </c>
      <c r="AC22" s="41">
        <f>AB22*2</f>
        <v>12.4</v>
      </c>
      <c r="AD22" s="41"/>
      <c r="AE22" s="41">
        <f>AB22*15</f>
        <v>93</v>
      </c>
      <c r="AF22" s="41">
        <f>AC22*4+AE22*4</f>
        <v>421.6</v>
      </c>
      <c r="AG22" s="100"/>
    </row>
    <row r="23" spans="2:33" s="42" customFormat="1" ht="27.9" customHeight="1" x14ac:dyDescent="0.4">
      <c r="B23" s="31">
        <v>15</v>
      </c>
      <c r="C23" s="329"/>
      <c r="D23" s="95"/>
      <c r="E23" s="95"/>
      <c r="F23" s="95"/>
      <c r="G23" s="95" t="s">
        <v>199</v>
      </c>
      <c r="H23" s="95"/>
      <c r="I23" s="95">
        <v>10</v>
      </c>
      <c r="J23" s="95"/>
      <c r="K23" s="95"/>
      <c r="L23" s="95"/>
      <c r="M23" s="95" t="s">
        <v>50</v>
      </c>
      <c r="N23" s="89"/>
      <c r="O23" s="95">
        <v>40</v>
      </c>
      <c r="P23" s="95"/>
      <c r="Q23" s="95"/>
      <c r="R23" s="95"/>
      <c r="S23" s="95"/>
      <c r="T23" s="95"/>
      <c r="U23" s="95"/>
      <c r="V23" s="331"/>
      <c r="W23" s="97" t="s">
        <v>45</v>
      </c>
      <c r="X23" s="88" t="s">
        <v>24</v>
      </c>
      <c r="Y23" s="87">
        <v>0.7</v>
      </c>
      <c r="AA23" s="43" t="s">
        <v>25</v>
      </c>
      <c r="AB23" s="41">
        <v>2.1</v>
      </c>
      <c r="AC23" s="44">
        <f>AB23*7</f>
        <v>14.700000000000001</v>
      </c>
      <c r="AD23" s="41">
        <f>AB23*5</f>
        <v>10.5</v>
      </c>
      <c r="AE23" s="41" t="s">
        <v>26</v>
      </c>
      <c r="AF23" s="45">
        <f>AC23*4+AD23*9</f>
        <v>153.30000000000001</v>
      </c>
      <c r="AG23" s="59"/>
    </row>
    <row r="24" spans="2:33" s="42" customFormat="1" ht="27.9" customHeight="1" x14ac:dyDescent="0.55000000000000004">
      <c r="B24" s="31" t="s">
        <v>10</v>
      </c>
      <c r="C24" s="329"/>
      <c r="D24" s="83"/>
      <c r="E24" s="89"/>
      <c r="F24" s="95"/>
      <c r="G24" s="95"/>
      <c r="H24" s="95"/>
      <c r="I24" s="95"/>
      <c r="J24" s="95"/>
      <c r="K24" s="66"/>
      <c r="L24" s="95"/>
      <c r="M24" s="95"/>
      <c r="N24" s="95"/>
      <c r="O24" s="95"/>
      <c r="P24" s="95"/>
      <c r="Q24" s="89"/>
      <c r="R24" s="95"/>
      <c r="S24" s="95"/>
      <c r="T24" s="95"/>
      <c r="U24" s="95"/>
      <c r="V24" s="331"/>
      <c r="W24" s="98">
        <f>Y21*0+Y22*5+Y23*0+Y24*5+Y25*0+Y26*4</f>
        <v>10</v>
      </c>
      <c r="X24" s="88" t="s">
        <v>27</v>
      </c>
      <c r="Y24" s="87">
        <v>0.5</v>
      </c>
      <c r="Z24" s="40"/>
      <c r="AA24" s="46" t="s">
        <v>28</v>
      </c>
      <c r="AB24" s="41">
        <v>1.6</v>
      </c>
      <c r="AC24" s="41">
        <f>AB24*1</f>
        <v>1.6</v>
      </c>
      <c r="AD24" s="41" t="s">
        <v>26</v>
      </c>
      <c r="AE24" s="41">
        <f>AB24*5</f>
        <v>8</v>
      </c>
      <c r="AF24" s="41">
        <f>AC24*4+AE24*4</f>
        <v>38.4</v>
      </c>
      <c r="AG24" s="100"/>
    </row>
    <row r="25" spans="2:33" s="42" customFormat="1" ht="27.9" customHeight="1" x14ac:dyDescent="0.3">
      <c r="B25" s="333" t="s">
        <v>36</v>
      </c>
      <c r="C25" s="329"/>
      <c r="D25" s="83"/>
      <c r="E25" s="89"/>
      <c r="F25" s="95"/>
      <c r="G25" s="95"/>
      <c r="H25" s="95"/>
      <c r="I25" s="95"/>
      <c r="J25" s="95"/>
      <c r="K25" s="95"/>
      <c r="L25" s="95"/>
      <c r="M25" s="95"/>
      <c r="N25" s="89"/>
      <c r="O25" s="95"/>
      <c r="P25" s="95"/>
      <c r="Q25" s="89"/>
      <c r="R25" s="95"/>
      <c r="S25" s="95"/>
      <c r="T25" s="95"/>
      <c r="U25" s="95"/>
      <c r="V25" s="331"/>
      <c r="W25" s="97" t="s">
        <v>43</v>
      </c>
      <c r="X25" s="88" t="s">
        <v>30</v>
      </c>
      <c r="Y25" s="87">
        <v>0</v>
      </c>
      <c r="AA25" s="46" t="s">
        <v>31</v>
      </c>
      <c r="AB25" s="41">
        <v>2.5</v>
      </c>
      <c r="AC25" s="41"/>
      <c r="AD25" s="41">
        <f>AB25*5</f>
        <v>12.5</v>
      </c>
      <c r="AE25" s="41" t="s">
        <v>26</v>
      </c>
      <c r="AF25" s="41">
        <f>AD25*9</f>
        <v>112.5</v>
      </c>
      <c r="AG25" s="59"/>
    </row>
    <row r="26" spans="2:33" s="42" customFormat="1" ht="27.9" customHeight="1" x14ac:dyDescent="0.55000000000000004">
      <c r="B26" s="333"/>
      <c r="C26" s="329"/>
      <c r="D26" s="89"/>
      <c r="E26" s="89"/>
      <c r="F26" s="95"/>
      <c r="G26" s="95"/>
      <c r="H26" s="89"/>
      <c r="I26" s="95"/>
      <c r="J26" s="95"/>
      <c r="K26" s="66"/>
      <c r="L26" s="95"/>
      <c r="M26" s="95"/>
      <c r="N26" s="89"/>
      <c r="O26" s="95"/>
      <c r="P26" s="95"/>
      <c r="Q26" s="89"/>
      <c r="R26" s="95"/>
      <c r="S26" s="95"/>
      <c r="T26" s="95"/>
      <c r="U26" s="95"/>
      <c r="V26" s="331"/>
      <c r="W26" s="98">
        <f>Y21*2+Y22*7+Y23*1+Y24*0+Y25*0+Y26*8</f>
        <v>19.2</v>
      </c>
      <c r="X26" s="94" t="s">
        <v>39</v>
      </c>
      <c r="Y26" s="90">
        <v>0</v>
      </c>
      <c r="Z26" s="40"/>
      <c r="AA26" s="46" t="s">
        <v>32</v>
      </c>
      <c r="AB26" s="41"/>
      <c r="AC26" s="46"/>
      <c r="AD26" s="46"/>
      <c r="AE26" s="46">
        <f>AB26*15</f>
        <v>0</v>
      </c>
      <c r="AF26" s="46"/>
      <c r="AG26" s="100"/>
    </row>
    <row r="27" spans="2:33" s="42" customFormat="1" ht="27.9" customHeight="1" x14ac:dyDescent="0.3">
      <c r="B27" s="48" t="s">
        <v>33</v>
      </c>
      <c r="C27" s="49"/>
      <c r="D27" s="89"/>
      <c r="E27" s="89"/>
      <c r="F27" s="95"/>
      <c r="G27" s="95"/>
      <c r="H27" s="89"/>
      <c r="I27" s="95"/>
      <c r="J27" s="95"/>
      <c r="K27" s="89"/>
      <c r="L27" s="95"/>
      <c r="M27" s="95"/>
      <c r="N27" s="89"/>
      <c r="O27" s="95"/>
      <c r="P27" s="95"/>
      <c r="Q27" s="89"/>
      <c r="R27" s="95"/>
      <c r="S27" s="95"/>
      <c r="T27" s="74"/>
      <c r="U27" s="74"/>
      <c r="V27" s="331"/>
      <c r="W27" s="97" t="s">
        <v>12</v>
      </c>
      <c r="X27" s="91"/>
      <c r="Y27" s="87"/>
      <c r="AA27" s="46"/>
      <c r="AB27" s="41"/>
      <c r="AC27" s="46">
        <f>SUM(AC22:AC26)</f>
        <v>28.700000000000003</v>
      </c>
      <c r="AD27" s="46">
        <f>SUM(AD22:AD26)</f>
        <v>23</v>
      </c>
      <c r="AE27" s="46">
        <f>SUM(AE22:AE26)</f>
        <v>101</v>
      </c>
      <c r="AF27" s="46">
        <f>AC27*4+AD27*9+AE27*4</f>
        <v>725.8</v>
      </c>
      <c r="AG27" s="59"/>
    </row>
    <row r="28" spans="2:33" s="42" customFormat="1" ht="27.9" customHeight="1" thickBot="1" x14ac:dyDescent="0.6">
      <c r="B28" s="50"/>
      <c r="C28" s="51"/>
      <c r="D28" s="110"/>
      <c r="E28" s="110"/>
      <c r="F28" s="111"/>
      <c r="G28" s="111"/>
      <c r="H28" s="110"/>
      <c r="I28" s="111"/>
      <c r="J28" s="111"/>
      <c r="K28" s="110"/>
      <c r="L28" s="111"/>
      <c r="M28" s="111"/>
      <c r="N28" s="110"/>
      <c r="O28" s="111"/>
      <c r="P28" s="111"/>
      <c r="Q28" s="110"/>
      <c r="R28" s="111"/>
      <c r="S28" s="111"/>
      <c r="T28" s="110"/>
      <c r="U28" s="111"/>
      <c r="V28" s="332"/>
      <c r="W28" s="99">
        <f>W22*4+W26*4+W24*9</f>
        <v>492.8</v>
      </c>
      <c r="X28" s="92"/>
      <c r="Y28" s="93"/>
      <c r="Z28" s="40"/>
      <c r="AB28" s="52"/>
      <c r="AC28" s="53">
        <f>AC27*4/AF27</f>
        <v>0.15817029484706532</v>
      </c>
      <c r="AD28" s="53">
        <f>AD27*9/AF27</f>
        <v>0.28520253513364563</v>
      </c>
      <c r="AE28" s="53">
        <f>AE27*4/AF27</f>
        <v>0.55662717001928907</v>
      </c>
      <c r="AG28" s="67"/>
    </row>
    <row r="29" spans="2:33" s="30" customFormat="1" ht="27.9" customHeight="1" x14ac:dyDescent="0.4">
      <c r="B29" s="28">
        <v>10</v>
      </c>
      <c r="C29" s="329"/>
      <c r="D29" s="77" t="str">
        <f>'114.10月'!N21</f>
        <v>醬油拉麵</v>
      </c>
      <c r="E29" s="77" t="s">
        <v>16</v>
      </c>
      <c r="F29" s="77"/>
      <c r="G29" s="77" t="str">
        <f>'114.10月'!N22</f>
        <v>帶殼水煮蛋X1</v>
      </c>
      <c r="H29" s="77" t="s">
        <v>64</v>
      </c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331"/>
      <c r="W29" s="97" t="s">
        <v>41</v>
      </c>
      <c r="X29" s="88" t="s">
        <v>17</v>
      </c>
      <c r="Y29" s="87">
        <v>3</v>
      </c>
      <c r="Z29" s="13"/>
      <c r="AA29" s="13"/>
      <c r="AB29" s="14"/>
      <c r="AC29" s="13" t="s">
        <v>18</v>
      </c>
      <c r="AD29" s="13" t="s">
        <v>19</v>
      </c>
      <c r="AE29" s="13" t="s">
        <v>20</v>
      </c>
      <c r="AF29" s="13" t="s">
        <v>21</v>
      </c>
    </row>
    <row r="30" spans="2:33" ht="27.9" customHeight="1" x14ac:dyDescent="0.4">
      <c r="B30" s="31" t="s">
        <v>8</v>
      </c>
      <c r="C30" s="329"/>
      <c r="D30" s="95" t="s">
        <v>178</v>
      </c>
      <c r="E30" s="95"/>
      <c r="F30" s="95">
        <v>90</v>
      </c>
      <c r="G30" s="95" t="s">
        <v>122</v>
      </c>
      <c r="H30" s="95"/>
      <c r="I30" s="95" t="s">
        <v>49</v>
      </c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331"/>
      <c r="W30" s="100">
        <f>Y29*15+Y30*0+Y31*5+Y32*0+Y33*15+Y34*12+18</f>
        <v>64.5</v>
      </c>
      <c r="X30" s="86" t="s">
        <v>22</v>
      </c>
      <c r="Y30" s="87">
        <v>1.3</v>
      </c>
      <c r="Z30" s="12"/>
      <c r="AA30" s="14" t="s">
        <v>23</v>
      </c>
      <c r="AB30" s="14">
        <v>6</v>
      </c>
      <c r="AC30" s="14">
        <f>AB30*2</f>
        <v>12</v>
      </c>
      <c r="AD30" s="14"/>
      <c r="AE30" s="14">
        <f>AB30*15</f>
        <v>90</v>
      </c>
      <c r="AF30" s="14">
        <f>AC30*4+AE30*4</f>
        <v>408</v>
      </c>
    </row>
    <row r="31" spans="2:33" ht="27.9" customHeight="1" x14ac:dyDescent="0.4">
      <c r="B31" s="31">
        <v>16</v>
      </c>
      <c r="C31" s="329"/>
      <c r="D31" s="95" t="s">
        <v>130</v>
      </c>
      <c r="E31" s="95"/>
      <c r="F31" s="95">
        <v>10</v>
      </c>
      <c r="G31" s="95"/>
      <c r="H31" s="95"/>
      <c r="I31" s="95"/>
      <c r="J31" s="95"/>
      <c r="K31" s="95"/>
      <c r="L31" s="95"/>
      <c r="M31" s="95"/>
      <c r="N31" s="89"/>
      <c r="O31" s="95"/>
      <c r="P31" s="95"/>
      <c r="Q31" s="95"/>
      <c r="R31" s="95"/>
      <c r="S31" s="95"/>
      <c r="T31" s="95"/>
      <c r="U31" s="95"/>
      <c r="V31" s="331"/>
      <c r="W31" s="97" t="s">
        <v>45</v>
      </c>
      <c r="X31" s="88" t="s">
        <v>24</v>
      </c>
      <c r="Y31" s="87">
        <v>0.3</v>
      </c>
      <c r="AA31" s="32" t="s">
        <v>25</v>
      </c>
      <c r="AB31" s="14">
        <v>2</v>
      </c>
      <c r="AC31" s="33">
        <f>AB31*7</f>
        <v>14</v>
      </c>
      <c r="AD31" s="14">
        <f>AB31*5</f>
        <v>10</v>
      </c>
      <c r="AE31" s="14" t="s">
        <v>26</v>
      </c>
      <c r="AF31" s="34">
        <f>AC31*4+AD31*9</f>
        <v>146</v>
      </c>
    </row>
    <row r="32" spans="2:33" ht="27.9" customHeight="1" x14ac:dyDescent="0.4">
      <c r="B32" s="31" t="s">
        <v>10</v>
      </c>
      <c r="C32" s="329"/>
      <c r="D32" s="83" t="s">
        <v>179</v>
      </c>
      <c r="E32" s="89"/>
      <c r="F32" s="95">
        <v>30</v>
      </c>
      <c r="G32" s="95"/>
      <c r="H32" s="95"/>
      <c r="I32" s="95"/>
      <c r="J32" s="95"/>
      <c r="K32" s="66"/>
      <c r="L32" s="95"/>
      <c r="M32" s="95"/>
      <c r="N32" s="95"/>
      <c r="O32" s="95"/>
      <c r="P32" s="95"/>
      <c r="Q32" s="89"/>
      <c r="R32" s="95"/>
      <c r="S32" s="95"/>
      <c r="T32" s="95"/>
      <c r="U32" s="95"/>
      <c r="V32" s="331"/>
      <c r="W32" s="98">
        <f>Y29*0+Y30*5+Y31*0+Y32*5+Y33*0+Y34*4</f>
        <v>9</v>
      </c>
      <c r="X32" s="88" t="s">
        <v>27</v>
      </c>
      <c r="Y32" s="87">
        <v>0.5</v>
      </c>
      <c r="Z32" s="12"/>
      <c r="AA32" s="13" t="s">
        <v>28</v>
      </c>
      <c r="AB32" s="14">
        <v>1.8</v>
      </c>
      <c r="AC32" s="14">
        <f>AB32*1</f>
        <v>1.8</v>
      </c>
      <c r="AD32" s="14" t="s">
        <v>26</v>
      </c>
      <c r="AE32" s="14">
        <f>AB32*5</f>
        <v>9</v>
      </c>
      <c r="AF32" s="14">
        <f>AC32*4+AE32*4</f>
        <v>43.2</v>
      </c>
    </row>
    <row r="33" spans="2:33" ht="27.9" customHeight="1" x14ac:dyDescent="0.3">
      <c r="B33" s="333" t="s">
        <v>37</v>
      </c>
      <c r="C33" s="329"/>
      <c r="D33" s="83" t="s">
        <v>180</v>
      </c>
      <c r="E33" s="89"/>
      <c r="F33" s="95">
        <v>3</v>
      </c>
      <c r="G33" s="95"/>
      <c r="H33" s="95"/>
      <c r="I33" s="95"/>
      <c r="J33" s="95"/>
      <c r="K33" s="95"/>
      <c r="L33" s="95"/>
      <c r="M33" s="95"/>
      <c r="N33" s="89"/>
      <c r="O33" s="95"/>
      <c r="P33" s="95"/>
      <c r="Q33" s="89"/>
      <c r="R33" s="95"/>
      <c r="S33" s="95"/>
      <c r="T33" s="95"/>
      <c r="U33" s="95"/>
      <c r="V33" s="331"/>
      <c r="W33" s="97" t="s">
        <v>43</v>
      </c>
      <c r="X33" s="88" t="s">
        <v>30</v>
      </c>
      <c r="Y33" s="87">
        <v>0</v>
      </c>
      <c r="AA33" s="13" t="s">
        <v>31</v>
      </c>
      <c r="AB33" s="14">
        <v>2.5</v>
      </c>
      <c r="AC33" s="14"/>
      <c r="AD33" s="14">
        <f>AB33*5</f>
        <v>12.5</v>
      </c>
      <c r="AE33" s="14" t="s">
        <v>26</v>
      </c>
      <c r="AF33" s="14">
        <f>AD33*9</f>
        <v>112.5</v>
      </c>
    </row>
    <row r="34" spans="2:33" ht="27.9" customHeight="1" x14ac:dyDescent="0.4">
      <c r="B34" s="333"/>
      <c r="C34" s="329"/>
      <c r="D34" s="89"/>
      <c r="E34" s="89"/>
      <c r="F34" s="95"/>
      <c r="G34" s="95"/>
      <c r="H34" s="89"/>
      <c r="I34" s="95"/>
      <c r="J34" s="95"/>
      <c r="K34" s="66"/>
      <c r="L34" s="95"/>
      <c r="M34" s="95"/>
      <c r="N34" s="89"/>
      <c r="O34" s="95"/>
      <c r="P34" s="95"/>
      <c r="Q34" s="89"/>
      <c r="R34" s="95"/>
      <c r="S34" s="95"/>
      <c r="T34" s="95"/>
      <c r="U34" s="95"/>
      <c r="V34" s="331"/>
      <c r="W34" s="98">
        <f>Y29*2+Y30*7+Y31*1+Y32*0+Y33*0+Y34*8</f>
        <v>15.4</v>
      </c>
      <c r="X34" s="94" t="s">
        <v>39</v>
      </c>
      <c r="Y34" s="90">
        <v>0</v>
      </c>
      <c r="Z34" s="12"/>
      <c r="AA34" s="13" t="s">
        <v>32</v>
      </c>
      <c r="AB34" s="14">
        <v>1</v>
      </c>
      <c r="AE34" s="13">
        <f>AB34*15</f>
        <v>15</v>
      </c>
    </row>
    <row r="35" spans="2:33" ht="27.9" customHeight="1" x14ac:dyDescent="0.3">
      <c r="B35" s="35" t="s">
        <v>33</v>
      </c>
      <c r="C35" s="36"/>
      <c r="D35" s="89"/>
      <c r="E35" s="89"/>
      <c r="F35" s="95"/>
      <c r="G35" s="95"/>
      <c r="H35" s="89"/>
      <c r="I35" s="95"/>
      <c r="J35" s="95"/>
      <c r="K35" s="89"/>
      <c r="L35" s="95"/>
      <c r="M35" s="95"/>
      <c r="N35" s="89"/>
      <c r="O35" s="95"/>
      <c r="P35" s="95"/>
      <c r="Q35" s="89"/>
      <c r="R35" s="95"/>
      <c r="S35" s="95"/>
      <c r="T35" s="74"/>
      <c r="U35" s="74"/>
      <c r="V35" s="331"/>
      <c r="W35" s="97" t="s">
        <v>12</v>
      </c>
      <c r="X35" s="91"/>
      <c r="Y35" s="87"/>
      <c r="AC35" s="13">
        <f>SUM(AC30:AC34)</f>
        <v>27.8</v>
      </c>
      <c r="AD35" s="13">
        <f>SUM(AD30:AD34)</f>
        <v>22.5</v>
      </c>
      <c r="AE35" s="13">
        <f>SUM(AE30:AE34)</f>
        <v>114</v>
      </c>
      <c r="AF35" s="13">
        <f>AC35*4+AD35*9+AE35*4</f>
        <v>769.7</v>
      </c>
      <c r="AG35" s="59"/>
    </row>
    <row r="36" spans="2:33" ht="27.9" customHeight="1" x14ac:dyDescent="0.4">
      <c r="B36" s="37"/>
      <c r="C36" s="38"/>
      <c r="D36" s="110"/>
      <c r="E36" s="110"/>
      <c r="F36" s="111"/>
      <c r="G36" s="111"/>
      <c r="H36" s="110"/>
      <c r="I36" s="111"/>
      <c r="J36" s="111"/>
      <c r="K36" s="110"/>
      <c r="L36" s="111"/>
      <c r="M36" s="111"/>
      <c r="N36" s="110"/>
      <c r="O36" s="111"/>
      <c r="P36" s="111"/>
      <c r="Q36" s="110"/>
      <c r="R36" s="111"/>
      <c r="S36" s="111"/>
      <c r="T36" s="110"/>
      <c r="U36" s="111"/>
      <c r="V36" s="332"/>
      <c r="W36" s="99">
        <f>W30*4+W34*4+W32*9</f>
        <v>400.6</v>
      </c>
      <c r="X36" s="92"/>
      <c r="Y36" s="93"/>
      <c r="Z36" s="12"/>
      <c r="AC36" s="39">
        <f>AC35*4/AF35</f>
        <v>0.14447187215798363</v>
      </c>
      <c r="AD36" s="39">
        <f>AD35*9/AF35</f>
        <v>0.26308951539560865</v>
      </c>
      <c r="AE36" s="39">
        <f>AE35*4/AF35</f>
        <v>0.59243861244640761</v>
      </c>
      <c r="AG36" s="67"/>
    </row>
    <row r="37" spans="2:33" s="30" customFormat="1" ht="27.9" customHeight="1" x14ac:dyDescent="0.4">
      <c r="B37" s="28">
        <v>10</v>
      </c>
      <c r="C37" s="329"/>
      <c r="D37" s="29" t="str">
        <f>'114.10月'!R21</f>
        <v>蒸餃X10</v>
      </c>
      <c r="E37" s="29" t="s">
        <v>64</v>
      </c>
      <c r="F37" s="29"/>
      <c r="G37" s="146"/>
      <c r="H37" s="29"/>
      <c r="I37" s="29"/>
      <c r="J37" s="29"/>
      <c r="K37" s="29"/>
      <c r="L37" s="141"/>
      <c r="M37" s="145"/>
      <c r="N37" s="141"/>
      <c r="O37" s="29"/>
      <c r="P37" s="29"/>
      <c r="Q37" s="29"/>
      <c r="R37" s="29"/>
      <c r="S37" s="29" t="str">
        <f>'114.10月'!R26</f>
        <v>蔬菜湯</v>
      </c>
      <c r="T37" s="29" t="s">
        <v>16</v>
      </c>
      <c r="U37" s="29"/>
      <c r="V37" s="337"/>
      <c r="W37" s="78" t="s">
        <v>41</v>
      </c>
      <c r="X37" s="84" t="s">
        <v>17</v>
      </c>
      <c r="Y37" s="85">
        <v>5</v>
      </c>
      <c r="Z37" s="13"/>
      <c r="AA37" s="13"/>
      <c r="AB37" s="14"/>
      <c r="AC37" s="13" t="s">
        <v>18</v>
      </c>
      <c r="AD37" s="13" t="s">
        <v>19</v>
      </c>
      <c r="AE37" s="13" t="s">
        <v>20</v>
      </c>
      <c r="AF37" s="13" t="s">
        <v>21</v>
      </c>
      <c r="AG37" s="59"/>
    </row>
    <row r="38" spans="2:33" ht="27.9" customHeight="1" x14ac:dyDescent="0.4">
      <c r="B38" s="31" t="s">
        <v>8</v>
      </c>
      <c r="C38" s="329"/>
      <c r="D38" s="95" t="s">
        <v>109</v>
      </c>
      <c r="E38" s="95"/>
      <c r="F38" s="95" t="s">
        <v>217</v>
      </c>
      <c r="G38" s="95"/>
      <c r="H38" s="95"/>
      <c r="I38" s="95"/>
      <c r="J38" s="144"/>
      <c r="K38" s="73"/>
      <c r="L38" s="95"/>
      <c r="M38" s="95"/>
      <c r="N38" s="95"/>
      <c r="O38" s="95"/>
      <c r="P38" s="95"/>
      <c r="Q38" s="95"/>
      <c r="R38" s="95"/>
      <c r="S38" s="95" t="s">
        <v>124</v>
      </c>
      <c r="T38" s="95"/>
      <c r="U38" s="95">
        <v>30</v>
      </c>
      <c r="V38" s="331"/>
      <c r="W38" s="79">
        <f>Y37*15+Y38*0+Y39*5+Y40*0+Y41*15+Y42*12+18</f>
        <v>94.5</v>
      </c>
      <c r="X38" s="86" t="s">
        <v>22</v>
      </c>
      <c r="Y38" s="87">
        <v>0</v>
      </c>
      <c r="Z38" s="12"/>
      <c r="AA38" s="14" t="s">
        <v>23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  <c r="AG38" s="100"/>
    </row>
    <row r="39" spans="2:33" ht="27.9" customHeight="1" x14ac:dyDescent="0.4">
      <c r="B39" s="31">
        <v>17</v>
      </c>
      <c r="C39" s="329"/>
      <c r="D39" s="95"/>
      <c r="E39" s="95"/>
      <c r="F39" s="95"/>
      <c r="G39" s="95"/>
      <c r="H39" s="95"/>
      <c r="I39" s="143"/>
      <c r="J39" s="142"/>
      <c r="K39" s="73"/>
      <c r="L39" s="95"/>
      <c r="M39" s="95"/>
      <c r="N39" s="95"/>
      <c r="O39" s="95"/>
      <c r="P39" s="95"/>
      <c r="Q39" s="95"/>
      <c r="R39" s="95"/>
      <c r="S39" s="95" t="s">
        <v>176</v>
      </c>
      <c r="T39" s="95"/>
      <c r="U39" s="95">
        <v>1</v>
      </c>
      <c r="V39" s="331"/>
      <c r="W39" s="80" t="s">
        <v>45</v>
      </c>
      <c r="X39" s="88" t="s">
        <v>24</v>
      </c>
      <c r="Y39" s="87">
        <v>0.3</v>
      </c>
      <c r="AA39" s="32" t="s">
        <v>25</v>
      </c>
      <c r="AB39" s="14">
        <v>2.2999999999999998</v>
      </c>
      <c r="AC39" s="33">
        <f>AB39*7</f>
        <v>16.099999999999998</v>
      </c>
      <c r="AD39" s="14">
        <f>AB39*5</f>
        <v>11.5</v>
      </c>
      <c r="AE39" s="14" t="s">
        <v>26</v>
      </c>
      <c r="AF39" s="34">
        <f>AC39*4+AD39*9</f>
        <v>167.89999999999998</v>
      </c>
      <c r="AG39" s="59"/>
    </row>
    <row r="40" spans="2:33" ht="27.9" customHeight="1" x14ac:dyDescent="0.4">
      <c r="B40" s="31" t="s">
        <v>10</v>
      </c>
      <c r="C40" s="329"/>
      <c r="D40" s="89"/>
      <c r="E40" s="89"/>
      <c r="F40" s="95"/>
      <c r="G40" s="95"/>
      <c r="H40" s="89"/>
      <c r="I40" s="95"/>
      <c r="J40" s="95"/>
      <c r="K40" s="89"/>
      <c r="L40" s="95"/>
      <c r="M40" s="95"/>
      <c r="N40" s="66"/>
      <c r="O40" s="95"/>
      <c r="P40" s="95"/>
      <c r="Q40" s="89"/>
      <c r="R40" s="95"/>
      <c r="S40" s="95" t="s">
        <v>177</v>
      </c>
      <c r="T40" s="95"/>
      <c r="U40" s="95">
        <v>1</v>
      </c>
      <c r="V40" s="331"/>
      <c r="W40" s="79">
        <f>Y37*0+Y38*5+Y39*0+Y40*5+Y41*0+Y42*4</f>
        <v>0</v>
      </c>
      <c r="X40" s="88" t="s">
        <v>27</v>
      </c>
      <c r="Y40" s="87">
        <v>0</v>
      </c>
      <c r="Z40" s="12"/>
      <c r="AA40" s="13" t="s">
        <v>28</v>
      </c>
      <c r="AB40" s="14">
        <v>1.6</v>
      </c>
      <c r="AC40" s="14">
        <f>AB40*1</f>
        <v>1.6</v>
      </c>
      <c r="AD40" s="14" t="s">
        <v>26</v>
      </c>
      <c r="AE40" s="14">
        <f>AB40*5</f>
        <v>8</v>
      </c>
      <c r="AF40" s="14">
        <f>AC40*4+AE40*4</f>
        <v>38.4</v>
      </c>
      <c r="AG40" s="100"/>
    </row>
    <row r="41" spans="2:33" ht="27.9" customHeight="1" x14ac:dyDescent="0.3">
      <c r="B41" s="333" t="s">
        <v>29</v>
      </c>
      <c r="C41" s="329"/>
      <c r="D41" s="89"/>
      <c r="E41" s="89"/>
      <c r="F41" s="95"/>
      <c r="G41" s="95"/>
      <c r="H41" s="89"/>
      <c r="I41" s="95"/>
      <c r="J41" s="95"/>
      <c r="K41" s="89"/>
      <c r="L41" s="95"/>
      <c r="M41" s="95"/>
      <c r="N41" s="89"/>
      <c r="O41" s="95"/>
      <c r="P41" s="95"/>
      <c r="Q41" s="89"/>
      <c r="R41" s="95"/>
      <c r="S41" s="95"/>
      <c r="T41" s="66"/>
      <c r="U41" s="95"/>
      <c r="V41" s="331"/>
      <c r="W41" s="80" t="s">
        <v>43</v>
      </c>
      <c r="X41" s="88" t="s">
        <v>30</v>
      </c>
      <c r="Y41" s="87">
        <v>0</v>
      </c>
      <c r="AA41" s="13" t="s">
        <v>31</v>
      </c>
      <c r="AB41" s="14">
        <v>2.5</v>
      </c>
      <c r="AC41" s="14"/>
      <c r="AD41" s="14">
        <f>AB41*5</f>
        <v>12.5</v>
      </c>
      <c r="AE41" s="14" t="s">
        <v>26</v>
      </c>
      <c r="AF41" s="14">
        <f>AD41*9</f>
        <v>112.5</v>
      </c>
      <c r="AG41" s="59"/>
    </row>
    <row r="42" spans="2:33" ht="27.9" customHeight="1" x14ac:dyDescent="0.4">
      <c r="B42" s="333"/>
      <c r="C42" s="329"/>
      <c r="D42" s="89"/>
      <c r="E42" s="89"/>
      <c r="F42" s="95"/>
      <c r="G42" s="95"/>
      <c r="H42" s="89"/>
      <c r="I42" s="95"/>
      <c r="J42" s="95"/>
      <c r="K42" s="89"/>
      <c r="L42" s="95"/>
      <c r="M42" s="95"/>
      <c r="N42" s="89"/>
      <c r="O42" s="95"/>
      <c r="P42" s="95"/>
      <c r="Q42" s="89"/>
      <c r="R42" s="95"/>
      <c r="S42" s="74"/>
      <c r="T42" s="74"/>
      <c r="U42" s="74"/>
      <c r="V42" s="331"/>
      <c r="W42" s="79">
        <f>Y37*2+Y38*7+Y39*1+Y40*0+Y41*0+Y42*8</f>
        <v>10.3</v>
      </c>
      <c r="X42" s="94" t="s">
        <v>39</v>
      </c>
      <c r="Y42" s="90">
        <v>0</v>
      </c>
      <c r="Z42" s="12"/>
      <c r="AA42" s="13" t="s">
        <v>32</v>
      </c>
      <c r="AE42" s="13">
        <f>AB42*15</f>
        <v>0</v>
      </c>
      <c r="AG42" s="100"/>
    </row>
    <row r="43" spans="2:33" ht="27.9" customHeight="1" x14ac:dyDescent="0.3">
      <c r="B43" s="35" t="s">
        <v>33</v>
      </c>
      <c r="C43" s="36"/>
      <c r="D43" s="89"/>
      <c r="E43" s="89"/>
      <c r="F43" s="95"/>
      <c r="G43" s="95"/>
      <c r="H43" s="89"/>
      <c r="I43" s="95"/>
      <c r="J43" s="95"/>
      <c r="K43" s="89"/>
      <c r="L43" s="95"/>
      <c r="M43" s="95"/>
      <c r="N43" s="89"/>
      <c r="O43" s="95"/>
      <c r="P43" s="95"/>
      <c r="Q43" s="89"/>
      <c r="R43" s="95"/>
      <c r="S43" s="95"/>
      <c r="T43" s="62"/>
      <c r="U43" s="62"/>
      <c r="V43" s="331"/>
      <c r="W43" s="80" t="s">
        <v>12</v>
      </c>
      <c r="X43" s="91"/>
      <c r="Y43" s="87"/>
      <c r="AC43" s="13">
        <f>SUM(AC38:AC42)</f>
        <v>29.7</v>
      </c>
      <c r="AD43" s="13">
        <f>SUM(AD38:AD42)</f>
        <v>24</v>
      </c>
      <c r="AE43" s="13">
        <f>SUM(AE38:AE42)</f>
        <v>98</v>
      </c>
      <c r="AF43" s="13">
        <f>AC43*4+AD43*9+AE43*4</f>
        <v>726.8</v>
      </c>
      <c r="AG43" s="59"/>
    </row>
    <row r="44" spans="2:33" ht="27.9" customHeight="1" thickBot="1" x14ac:dyDescent="0.45">
      <c r="B44" s="55"/>
      <c r="C44" s="38"/>
      <c r="D44" s="104"/>
      <c r="E44" s="104"/>
      <c r="F44" s="105"/>
      <c r="G44" s="105"/>
      <c r="H44" s="104"/>
      <c r="I44" s="105"/>
      <c r="J44" s="105"/>
      <c r="K44" s="104"/>
      <c r="L44" s="105"/>
      <c r="M44" s="105"/>
      <c r="N44" s="104"/>
      <c r="O44" s="105"/>
      <c r="P44" s="105"/>
      <c r="Q44" s="104"/>
      <c r="R44" s="105"/>
      <c r="S44" s="105"/>
      <c r="T44" s="104"/>
      <c r="U44" s="105"/>
      <c r="V44" s="340"/>
      <c r="W44" s="81">
        <f>W38*4+W42*4+W40*9</f>
        <v>419.2</v>
      </c>
      <c r="X44" s="106"/>
      <c r="Y44" s="107"/>
      <c r="Z44" s="12"/>
      <c r="AC44" s="39">
        <f>AC43*4/AF43</f>
        <v>0.16345624656026417</v>
      </c>
      <c r="AD44" s="39">
        <f>AD43*9/AF43</f>
        <v>0.29719317556411667</v>
      </c>
      <c r="AE44" s="39">
        <f>AE43*4/AF43</f>
        <v>0.53935057787561924</v>
      </c>
      <c r="AG44" s="67"/>
    </row>
    <row r="45" spans="2:33" s="46" customFormat="1" ht="21.75" customHeight="1" x14ac:dyDescent="0.3">
      <c r="B45" s="14"/>
      <c r="C45" s="13"/>
      <c r="D45" s="13"/>
      <c r="E45" s="56"/>
      <c r="F45" s="13"/>
      <c r="G45" s="13"/>
      <c r="H45" s="56"/>
      <c r="I45" s="13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57"/>
      <c r="AB45" s="41"/>
    </row>
    <row r="46" spans="2:33" x14ac:dyDescent="0.3">
      <c r="B46" s="41"/>
      <c r="C46" s="46"/>
    </row>
  </sheetData>
  <mergeCells count="19">
    <mergeCell ref="C13:C18"/>
    <mergeCell ref="V13:V20"/>
    <mergeCell ref="B17:B18"/>
    <mergeCell ref="B25:B26"/>
    <mergeCell ref="B1:Y1"/>
    <mergeCell ref="B2:G2"/>
    <mergeCell ref="C5:C10"/>
    <mergeCell ref="V5:V12"/>
    <mergeCell ref="B9:B10"/>
    <mergeCell ref="F3:M3"/>
    <mergeCell ref="B33:B34"/>
    <mergeCell ref="C29:C34"/>
    <mergeCell ref="C21:C26"/>
    <mergeCell ref="J45:Y45"/>
    <mergeCell ref="C37:C42"/>
    <mergeCell ref="V37:V44"/>
    <mergeCell ref="V21:V28"/>
    <mergeCell ref="V29:V36"/>
    <mergeCell ref="B41:B42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topLeftCell="A23" zoomScale="75" zoomScaleNormal="75" workbookViewId="0">
      <selection activeCell="L9" sqref="L9"/>
    </sheetView>
  </sheetViews>
  <sheetFormatPr defaultColWidth="9" defaultRowHeight="21" x14ac:dyDescent="0.3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56" customWidth="1"/>
    <col min="6" max="6" width="9.6640625" style="13" customWidth="1"/>
    <col min="7" max="7" width="18.6640625" style="13" customWidth="1"/>
    <col min="8" max="8" width="5.6640625" style="56" customWidth="1"/>
    <col min="9" max="9" width="9.6640625" style="13" customWidth="1"/>
    <col min="10" max="10" width="18.6640625" style="13" customWidth="1"/>
    <col min="11" max="11" width="5.6640625" style="56" customWidth="1"/>
    <col min="12" max="12" width="9.6640625" style="13" customWidth="1"/>
    <col min="13" max="13" width="18.6640625" style="13" customWidth="1"/>
    <col min="14" max="14" width="5.6640625" style="56" customWidth="1"/>
    <col min="15" max="15" width="9.6640625" style="13" customWidth="1"/>
    <col min="16" max="16" width="18.6640625" style="13" customWidth="1"/>
    <col min="17" max="17" width="5.6640625" style="56" customWidth="1"/>
    <col min="18" max="18" width="9.6640625" style="13" customWidth="1"/>
    <col min="19" max="19" width="18.6640625" style="13" customWidth="1"/>
    <col min="20" max="20" width="5.6640625" style="56" customWidth="1"/>
    <col min="21" max="21" width="9.6640625" style="13" customWidth="1"/>
    <col min="22" max="22" width="5.21875" style="13" customWidth="1"/>
    <col min="23" max="23" width="11.77734375" style="59" customWidth="1"/>
    <col min="24" max="24" width="11.21875" style="60" customWidth="1"/>
    <col min="25" max="25" width="6.6640625" style="61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3" s="3" customFormat="1" ht="39" x14ac:dyDescent="0.7">
      <c r="B1" s="334" t="s">
        <v>221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2"/>
      <c r="AB1" s="4"/>
    </row>
    <row r="2" spans="2:33" s="3" customFormat="1" ht="13.5" customHeight="1" x14ac:dyDescent="0.6">
      <c r="B2" s="335"/>
      <c r="C2" s="336"/>
      <c r="D2" s="336"/>
      <c r="E2" s="336"/>
      <c r="F2" s="336"/>
      <c r="G2" s="336"/>
      <c r="H2" s="134"/>
      <c r="I2" s="2"/>
      <c r="J2" s="2"/>
      <c r="K2" s="134"/>
      <c r="L2" s="2"/>
      <c r="M2" s="2"/>
      <c r="N2" s="134"/>
      <c r="O2" s="2"/>
      <c r="P2" s="2"/>
      <c r="Q2" s="134"/>
      <c r="R2" s="2"/>
      <c r="S2" s="2"/>
      <c r="T2" s="134"/>
      <c r="U2" s="2"/>
      <c r="V2" s="2"/>
      <c r="W2" s="5"/>
      <c r="X2" s="6"/>
      <c r="Y2" s="5"/>
      <c r="Z2" s="2"/>
      <c r="AB2" s="4"/>
    </row>
    <row r="3" spans="2:33" ht="32.25" customHeight="1" thickBot="1" x14ac:dyDescent="0.5">
      <c r="B3" s="63" t="s">
        <v>40</v>
      </c>
      <c r="C3" s="7"/>
      <c r="D3" s="8"/>
      <c r="E3" s="8"/>
      <c r="F3" s="339" t="s">
        <v>67</v>
      </c>
      <c r="G3" s="339"/>
      <c r="H3" s="339"/>
      <c r="I3" s="339"/>
      <c r="J3" s="339"/>
      <c r="K3" s="339"/>
      <c r="L3" s="339"/>
      <c r="M3" s="339"/>
      <c r="N3" s="8"/>
      <c r="O3" s="8"/>
      <c r="P3" s="8"/>
      <c r="Q3" s="8"/>
      <c r="R3" s="8"/>
      <c r="S3" s="3"/>
      <c r="T3" s="8"/>
      <c r="U3" s="8"/>
      <c r="V3" s="8"/>
      <c r="W3" s="9"/>
      <c r="X3" s="10"/>
      <c r="Y3" s="11"/>
      <c r="Z3" s="12"/>
    </row>
    <row r="4" spans="2:33" s="27" customFormat="1" ht="100.2" x14ac:dyDescent="0.3">
      <c r="B4" s="15" t="s">
        <v>0</v>
      </c>
      <c r="C4" s="16" t="s">
        <v>1</v>
      </c>
      <c r="D4" s="17" t="s">
        <v>2</v>
      </c>
      <c r="E4" s="18" t="s">
        <v>38</v>
      </c>
      <c r="F4" s="17"/>
      <c r="G4" s="17" t="s">
        <v>3</v>
      </c>
      <c r="H4" s="18" t="s">
        <v>38</v>
      </c>
      <c r="I4" s="17"/>
      <c r="J4" s="17" t="s">
        <v>4</v>
      </c>
      <c r="K4" s="18" t="s">
        <v>38</v>
      </c>
      <c r="L4" s="19"/>
      <c r="M4" s="17" t="s">
        <v>4</v>
      </c>
      <c r="N4" s="18" t="s">
        <v>38</v>
      </c>
      <c r="O4" s="17"/>
      <c r="P4" s="17" t="s">
        <v>4</v>
      </c>
      <c r="Q4" s="18" t="s">
        <v>38</v>
      </c>
      <c r="R4" s="17"/>
      <c r="S4" s="20" t="s">
        <v>5</v>
      </c>
      <c r="T4" s="18" t="s">
        <v>38</v>
      </c>
      <c r="U4" s="17"/>
      <c r="V4" s="65" t="s">
        <v>44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3" s="30" customFormat="1" ht="65.099999999999994" customHeight="1" x14ac:dyDescent="0.4">
      <c r="B5" s="28">
        <v>10</v>
      </c>
      <c r="C5" s="329"/>
      <c r="D5" s="69" t="str">
        <f>'114.10月'!B30</f>
        <v>不供餐</v>
      </c>
      <c r="E5" s="69"/>
      <c r="F5" s="1" t="s">
        <v>15</v>
      </c>
      <c r="G5" s="69"/>
      <c r="H5" s="69"/>
      <c r="I5" s="1" t="s">
        <v>15</v>
      </c>
      <c r="J5" s="69"/>
      <c r="K5" s="69"/>
      <c r="L5" s="1" t="s">
        <v>15</v>
      </c>
      <c r="M5" s="69"/>
      <c r="N5" s="69"/>
      <c r="O5" s="1" t="s">
        <v>15</v>
      </c>
      <c r="P5" s="69"/>
      <c r="Q5" s="69"/>
      <c r="R5" s="1" t="s">
        <v>15</v>
      </c>
      <c r="S5" s="69"/>
      <c r="T5" s="69"/>
      <c r="U5" s="1" t="s">
        <v>15</v>
      </c>
      <c r="V5" s="345"/>
      <c r="W5" s="78" t="s">
        <v>41</v>
      </c>
      <c r="X5" s="84" t="s">
        <v>17</v>
      </c>
      <c r="Y5" s="112">
        <v>0</v>
      </c>
      <c r="Z5" s="13"/>
      <c r="AA5" s="13"/>
      <c r="AB5" s="14"/>
      <c r="AC5" s="13" t="s">
        <v>18</v>
      </c>
      <c r="AD5" s="13" t="s">
        <v>19</v>
      </c>
      <c r="AE5" s="13" t="s">
        <v>20</v>
      </c>
      <c r="AF5" s="13" t="s">
        <v>21</v>
      </c>
      <c r="AG5" s="59"/>
    </row>
    <row r="6" spans="2:33" ht="27.9" customHeight="1" x14ac:dyDescent="0.4">
      <c r="B6" s="31" t="s">
        <v>8</v>
      </c>
      <c r="C6" s="329"/>
      <c r="D6" s="95"/>
      <c r="E6" s="95"/>
      <c r="F6" s="95"/>
      <c r="G6" s="95"/>
      <c r="H6" s="95"/>
      <c r="I6" s="95"/>
      <c r="J6" s="95"/>
      <c r="K6" s="95"/>
      <c r="L6" s="95"/>
      <c r="M6" s="70"/>
      <c r="N6" s="70"/>
      <c r="O6" s="70"/>
      <c r="P6" s="95"/>
      <c r="Q6" s="95"/>
      <c r="R6" s="95"/>
      <c r="S6" s="95"/>
      <c r="T6" s="95"/>
      <c r="U6" s="95"/>
      <c r="V6" s="346"/>
      <c r="W6" s="79">
        <v>0</v>
      </c>
      <c r="X6" s="86" t="s">
        <v>22</v>
      </c>
      <c r="Y6" s="113">
        <v>0</v>
      </c>
      <c r="Z6" s="12"/>
      <c r="AA6" s="14" t="s">
        <v>23</v>
      </c>
      <c r="AB6" s="14">
        <v>6</v>
      </c>
      <c r="AC6" s="14">
        <f>AB6*2</f>
        <v>12</v>
      </c>
      <c r="AD6" s="14"/>
      <c r="AE6" s="14">
        <f>AB6*15</f>
        <v>90</v>
      </c>
      <c r="AF6" s="14">
        <f>AC6*4+AE6*4</f>
        <v>408</v>
      </c>
      <c r="AG6" s="100"/>
    </row>
    <row r="7" spans="2:33" ht="27.9" customHeight="1" x14ac:dyDescent="0.4">
      <c r="B7" s="31">
        <v>20</v>
      </c>
      <c r="C7" s="329"/>
      <c r="D7" s="70"/>
      <c r="E7" s="70"/>
      <c r="F7" s="70"/>
      <c r="G7" s="70"/>
      <c r="H7" s="70"/>
      <c r="I7" s="70"/>
      <c r="J7" s="70"/>
      <c r="K7" s="70"/>
      <c r="L7" s="70"/>
      <c r="M7" s="95"/>
      <c r="N7" s="89"/>
      <c r="O7" s="95"/>
      <c r="P7" s="70"/>
      <c r="Q7" s="70"/>
      <c r="R7" s="70"/>
      <c r="S7" s="70"/>
      <c r="T7" s="70"/>
      <c r="U7" s="70"/>
      <c r="V7" s="346"/>
      <c r="W7" s="80" t="s">
        <v>62</v>
      </c>
      <c r="X7" s="88" t="s">
        <v>24</v>
      </c>
      <c r="Y7" s="113">
        <v>0</v>
      </c>
      <c r="AA7" s="32" t="s">
        <v>25</v>
      </c>
      <c r="AB7" s="14">
        <v>2</v>
      </c>
      <c r="AC7" s="33">
        <f>AB7*7</f>
        <v>14</v>
      </c>
      <c r="AD7" s="14">
        <f>AB7*5</f>
        <v>10</v>
      </c>
      <c r="AE7" s="14" t="s">
        <v>26</v>
      </c>
      <c r="AF7" s="34">
        <f>AC7*4+AD7*9</f>
        <v>146</v>
      </c>
      <c r="AG7" s="59"/>
    </row>
    <row r="8" spans="2:33" ht="27.9" customHeight="1" x14ac:dyDescent="0.4">
      <c r="B8" s="31" t="s">
        <v>10</v>
      </c>
      <c r="C8" s="329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346"/>
      <c r="W8" s="79">
        <f>Y5*0+Y6*5+Y7*0+Y8*5+Y9*0+Y10*4</f>
        <v>0</v>
      </c>
      <c r="X8" s="88" t="s">
        <v>46</v>
      </c>
      <c r="Y8" s="113">
        <v>0</v>
      </c>
      <c r="Z8" s="12"/>
      <c r="AA8" s="13" t="s">
        <v>28</v>
      </c>
      <c r="AB8" s="14">
        <v>1.5</v>
      </c>
      <c r="AC8" s="14">
        <f>AB8*1</f>
        <v>1.5</v>
      </c>
      <c r="AD8" s="14" t="s">
        <v>26</v>
      </c>
      <c r="AE8" s="14">
        <f>AB8*5</f>
        <v>7.5</v>
      </c>
      <c r="AF8" s="14">
        <f>AC8*4+AE8*4</f>
        <v>36</v>
      </c>
      <c r="AG8" s="100"/>
    </row>
    <row r="9" spans="2:33" ht="27.9" customHeight="1" x14ac:dyDescent="0.3">
      <c r="B9" s="333" t="s">
        <v>34</v>
      </c>
      <c r="C9" s="329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346"/>
      <c r="W9" s="80" t="s">
        <v>43</v>
      </c>
      <c r="X9" s="88" t="s">
        <v>30</v>
      </c>
      <c r="Y9" s="113">
        <v>0</v>
      </c>
      <c r="AA9" s="13" t="s">
        <v>31</v>
      </c>
      <c r="AB9" s="14">
        <v>2.5</v>
      </c>
      <c r="AC9" s="14"/>
      <c r="AD9" s="14">
        <f>AB9*5</f>
        <v>12.5</v>
      </c>
      <c r="AE9" s="14" t="s">
        <v>26</v>
      </c>
      <c r="AF9" s="14">
        <f>AD9*9</f>
        <v>112.5</v>
      </c>
      <c r="AG9" s="59"/>
    </row>
    <row r="10" spans="2:33" ht="27.9" customHeight="1" x14ac:dyDescent="0.4">
      <c r="B10" s="333"/>
      <c r="C10" s="329"/>
      <c r="D10" s="95"/>
      <c r="E10" s="95"/>
      <c r="F10" s="95"/>
      <c r="G10" s="114"/>
      <c r="H10" s="71"/>
      <c r="I10" s="70"/>
      <c r="J10" s="70"/>
      <c r="K10" s="71"/>
      <c r="L10" s="70"/>
      <c r="M10" s="70"/>
      <c r="N10" s="71"/>
      <c r="O10" s="70"/>
      <c r="P10" s="70"/>
      <c r="Q10" s="71"/>
      <c r="R10" s="70"/>
      <c r="S10" s="70"/>
      <c r="T10" s="71"/>
      <c r="U10" s="70"/>
      <c r="V10" s="346"/>
      <c r="W10" s="79">
        <f>Y5*2+Y6*7+Y7*1+Y8*0+Y9*0+Y10*8</f>
        <v>0</v>
      </c>
      <c r="X10" s="94" t="s">
        <v>39</v>
      </c>
      <c r="Y10" s="115">
        <v>0</v>
      </c>
      <c r="Z10" s="12"/>
      <c r="AA10" s="13" t="s">
        <v>32</v>
      </c>
      <c r="AE10" s="13">
        <f>AB10*15</f>
        <v>0</v>
      </c>
      <c r="AG10" s="100"/>
    </row>
    <row r="11" spans="2:33" ht="27.9" customHeight="1" x14ac:dyDescent="0.3">
      <c r="B11" s="35" t="s">
        <v>33</v>
      </c>
      <c r="C11" s="36"/>
      <c r="D11" s="95"/>
      <c r="E11" s="89"/>
      <c r="F11" s="95"/>
      <c r="G11" s="70"/>
      <c r="H11" s="71"/>
      <c r="I11" s="70"/>
      <c r="J11" s="70"/>
      <c r="K11" s="71"/>
      <c r="L11" s="70"/>
      <c r="M11" s="70"/>
      <c r="N11" s="71"/>
      <c r="O11" s="70"/>
      <c r="P11" s="70"/>
      <c r="Q11" s="71"/>
      <c r="R11" s="70"/>
      <c r="S11" s="70"/>
      <c r="T11" s="71"/>
      <c r="U11" s="70"/>
      <c r="V11" s="346"/>
      <c r="W11" s="80" t="s">
        <v>12</v>
      </c>
      <c r="X11" s="91"/>
      <c r="Y11" s="113"/>
      <c r="AC11" s="13">
        <f>SUM(AC6:AC10)</f>
        <v>27.5</v>
      </c>
      <c r="AD11" s="13">
        <f>SUM(AD6:AD10)</f>
        <v>22.5</v>
      </c>
      <c r="AE11" s="13">
        <f>SUM(AE6:AE10)</f>
        <v>97.5</v>
      </c>
      <c r="AF11" s="13">
        <f>AC11*4+AD11*9+AE11*4</f>
        <v>702.5</v>
      </c>
      <c r="AG11" s="59"/>
    </row>
    <row r="12" spans="2:33" ht="27.9" customHeight="1" x14ac:dyDescent="0.4">
      <c r="B12" s="37"/>
      <c r="C12" s="38"/>
      <c r="D12" s="71"/>
      <c r="E12" s="71"/>
      <c r="F12" s="70"/>
      <c r="G12" s="70"/>
      <c r="H12" s="71"/>
      <c r="I12" s="70"/>
      <c r="J12" s="70"/>
      <c r="K12" s="71"/>
      <c r="L12" s="70"/>
      <c r="M12" s="70"/>
      <c r="N12" s="71"/>
      <c r="O12" s="70"/>
      <c r="P12" s="70"/>
      <c r="Q12" s="71"/>
      <c r="R12" s="70"/>
      <c r="S12" s="70"/>
      <c r="T12" s="71"/>
      <c r="U12" s="70"/>
      <c r="V12" s="347"/>
      <c r="W12" s="101">
        <f>W6*4+W10*4+W8*9</f>
        <v>0</v>
      </c>
      <c r="X12" s="92"/>
      <c r="Y12" s="116"/>
      <c r="Z12" s="12"/>
      <c r="AC12" s="39">
        <f>AC11*4/AF11</f>
        <v>0.15658362989323843</v>
      </c>
      <c r="AD12" s="39">
        <f>AD11*9/AF11</f>
        <v>0.28825622775800713</v>
      </c>
      <c r="AE12" s="39">
        <f>AE11*4/AF11</f>
        <v>0.55516014234875444</v>
      </c>
      <c r="AG12" s="67"/>
    </row>
    <row r="13" spans="2:33" s="30" customFormat="1" ht="27.9" customHeight="1" x14ac:dyDescent="0.4">
      <c r="B13" s="28">
        <v>10</v>
      </c>
      <c r="C13" s="329"/>
      <c r="D13" s="29" t="str">
        <f>'114.10月'!F30</f>
        <v>鍋燒麵條</v>
      </c>
      <c r="E13" s="29" t="s">
        <v>16</v>
      </c>
      <c r="F13" s="29"/>
      <c r="G13" s="29" t="str">
        <f>'114.10月'!F31</f>
        <v>香滷豆腐丁</v>
      </c>
      <c r="H13" s="29" t="s">
        <v>204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37"/>
      <c r="W13" s="78" t="s">
        <v>41</v>
      </c>
      <c r="X13" s="84" t="s">
        <v>17</v>
      </c>
      <c r="Y13" s="85">
        <v>4</v>
      </c>
      <c r="Z13" s="13"/>
      <c r="AA13" s="13"/>
      <c r="AB13" s="14"/>
      <c r="AC13" s="13" t="s">
        <v>18</v>
      </c>
      <c r="AD13" s="13" t="s">
        <v>19</v>
      </c>
      <c r="AE13" s="13" t="s">
        <v>20</v>
      </c>
      <c r="AF13" s="13" t="s">
        <v>21</v>
      </c>
      <c r="AG13" s="59"/>
    </row>
    <row r="14" spans="2:33" ht="27.9" customHeight="1" x14ac:dyDescent="0.4">
      <c r="B14" s="31" t="s">
        <v>8</v>
      </c>
      <c r="C14" s="329"/>
      <c r="D14" s="42" t="s">
        <v>178</v>
      </c>
      <c r="E14" s="95"/>
      <c r="F14" s="95">
        <v>120</v>
      </c>
      <c r="G14" s="95" t="s">
        <v>203</v>
      </c>
      <c r="H14" s="95"/>
      <c r="I14" s="95">
        <v>50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331"/>
      <c r="W14" s="79">
        <f>Y13*15+Y14*0+Y15*5+Y16*0+Y17*15+Y18*12+15</f>
        <v>77</v>
      </c>
      <c r="X14" s="86" t="s">
        <v>22</v>
      </c>
      <c r="Y14" s="87">
        <v>1.7</v>
      </c>
      <c r="Z14" s="12"/>
      <c r="AA14" s="14" t="s">
        <v>23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  <c r="AG14" s="100"/>
    </row>
    <row r="15" spans="2:33" ht="27.9" customHeight="1" x14ac:dyDescent="0.4">
      <c r="B15" s="31">
        <v>21</v>
      </c>
      <c r="C15" s="329"/>
      <c r="D15" s="95" t="s">
        <v>183</v>
      </c>
      <c r="E15" s="95"/>
      <c r="F15" s="95">
        <v>10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331"/>
      <c r="W15" s="80" t="s">
        <v>62</v>
      </c>
      <c r="X15" s="88" t="s">
        <v>24</v>
      </c>
      <c r="Y15" s="87">
        <v>0.4</v>
      </c>
      <c r="AA15" s="32" t="s">
        <v>25</v>
      </c>
      <c r="AB15" s="14">
        <v>2</v>
      </c>
      <c r="AC15" s="33">
        <f>AB15*7</f>
        <v>14</v>
      </c>
      <c r="AD15" s="14">
        <f>AB15*5</f>
        <v>10</v>
      </c>
      <c r="AE15" s="14" t="s">
        <v>26</v>
      </c>
      <c r="AF15" s="34">
        <f>AC15*4+AD15*9</f>
        <v>146</v>
      </c>
      <c r="AG15" s="59"/>
    </row>
    <row r="16" spans="2:33" ht="27.9" customHeight="1" x14ac:dyDescent="0.4">
      <c r="B16" s="31" t="s">
        <v>10</v>
      </c>
      <c r="C16" s="329"/>
      <c r="D16" s="95" t="s">
        <v>184</v>
      </c>
      <c r="E16" s="95"/>
      <c r="F16" s="95">
        <v>10</v>
      </c>
      <c r="G16" s="95"/>
      <c r="H16" s="89"/>
      <c r="I16" s="95"/>
      <c r="J16" s="95"/>
      <c r="K16" s="95"/>
      <c r="L16" s="95"/>
      <c r="M16" s="95"/>
      <c r="N16" s="95"/>
      <c r="O16" s="95"/>
      <c r="P16" s="95"/>
      <c r="Q16" s="89"/>
      <c r="R16" s="95"/>
      <c r="S16" s="95"/>
      <c r="T16" s="89"/>
      <c r="U16" s="95"/>
      <c r="V16" s="331"/>
      <c r="W16" s="79">
        <f>Y13*0+Y14*5+Y15*0+Y16*5+Y17*0+Y18*4</f>
        <v>11</v>
      </c>
      <c r="X16" s="88" t="s">
        <v>27</v>
      </c>
      <c r="Y16" s="87">
        <v>0.5</v>
      </c>
      <c r="Z16" s="12"/>
      <c r="AA16" s="13" t="s">
        <v>28</v>
      </c>
      <c r="AB16" s="14">
        <v>1.7</v>
      </c>
      <c r="AC16" s="14">
        <f>AB16*1</f>
        <v>1.7</v>
      </c>
      <c r="AD16" s="14" t="s">
        <v>26</v>
      </c>
      <c r="AE16" s="14">
        <f>AB16*5</f>
        <v>8.5</v>
      </c>
      <c r="AF16" s="14">
        <f>AC16*4+AE16*4</f>
        <v>40.799999999999997</v>
      </c>
      <c r="AG16" s="100"/>
    </row>
    <row r="17" spans="2:33" ht="27.9" customHeight="1" x14ac:dyDescent="0.3">
      <c r="B17" s="333" t="s">
        <v>35</v>
      </c>
      <c r="C17" s="329"/>
      <c r="D17" s="95" t="s">
        <v>185</v>
      </c>
      <c r="E17" s="95"/>
      <c r="F17" s="95">
        <v>30</v>
      </c>
      <c r="G17" s="95"/>
      <c r="H17" s="89"/>
      <c r="I17" s="95"/>
      <c r="J17" s="95"/>
      <c r="K17" s="95"/>
      <c r="L17" s="95"/>
      <c r="M17" s="95"/>
      <c r="N17" s="95"/>
      <c r="O17" s="95"/>
      <c r="P17" s="95"/>
      <c r="Q17" s="89"/>
      <c r="R17" s="95"/>
      <c r="S17" s="95"/>
      <c r="T17" s="89"/>
      <c r="U17" s="95"/>
      <c r="V17" s="331"/>
      <c r="W17" s="80" t="s">
        <v>43</v>
      </c>
      <c r="X17" s="88" t="s">
        <v>30</v>
      </c>
      <c r="Y17" s="87">
        <v>0</v>
      </c>
      <c r="AA17" s="13" t="s">
        <v>31</v>
      </c>
      <c r="AB17" s="14">
        <v>2.5</v>
      </c>
      <c r="AC17" s="14"/>
      <c r="AD17" s="14">
        <f>AB17*5</f>
        <v>12.5</v>
      </c>
      <c r="AE17" s="14" t="s">
        <v>26</v>
      </c>
      <c r="AF17" s="14">
        <f>AD17*9</f>
        <v>112.5</v>
      </c>
    </row>
    <row r="18" spans="2:33" ht="27.9" customHeight="1" x14ac:dyDescent="0.4">
      <c r="B18" s="333"/>
      <c r="C18" s="329"/>
      <c r="D18" s="95" t="s">
        <v>50</v>
      </c>
      <c r="E18" s="95"/>
      <c r="F18" s="95">
        <v>10</v>
      </c>
      <c r="G18" s="47"/>
      <c r="H18" s="89"/>
      <c r="I18" s="95"/>
      <c r="J18" s="95"/>
      <c r="K18" s="89"/>
      <c r="L18" s="95"/>
      <c r="M18" s="95"/>
      <c r="N18" s="89"/>
      <c r="O18" s="95"/>
      <c r="P18" s="95"/>
      <c r="Q18" s="89"/>
      <c r="R18" s="95"/>
      <c r="S18" s="95"/>
      <c r="T18" s="89"/>
      <c r="U18" s="95"/>
      <c r="V18" s="331"/>
      <c r="W18" s="79">
        <f>Y13*2+Y14*7+Y15*1+Y16*0+Y17*0+Y18*8</f>
        <v>20.299999999999997</v>
      </c>
      <c r="X18" s="94" t="s">
        <v>39</v>
      </c>
      <c r="Y18" s="90">
        <v>0</v>
      </c>
      <c r="Z18" s="12"/>
      <c r="AA18" s="13" t="s">
        <v>32</v>
      </c>
      <c r="AB18" s="14">
        <v>1</v>
      </c>
      <c r="AE18" s="13">
        <f>AB18*15</f>
        <v>15</v>
      </c>
    </row>
    <row r="19" spans="2:33" ht="27.9" customHeight="1" x14ac:dyDescent="0.3">
      <c r="B19" s="35" t="s">
        <v>33</v>
      </c>
      <c r="C19" s="36"/>
      <c r="D19" s="95"/>
      <c r="E19" s="89"/>
      <c r="F19" s="95"/>
      <c r="G19" s="95"/>
      <c r="H19" s="89"/>
      <c r="I19" s="95"/>
      <c r="J19" s="95"/>
      <c r="K19" s="89"/>
      <c r="L19" s="95"/>
      <c r="M19" s="95"/>
      <c r="N19" s="89"/>
      <c r="O19" s="95"/>
      <c r="P19" s="95"/>
      <c r="Q19" s="89"/>
      <c r="R19" s="95"/>
      <c r="S19" s="95"/>
      <c r="T19" s="89"/>
      <c r="U19" s="95"/>
      <c r="V19" s="331"/>
      <c r="W19" s="80" t="s">
        <v>12</v>
      </c>
      <c r="X19" s="91"/>
      <c r="Y19" s="87"/>
      <c r="AC19" s="13">
        <f>SUM(AC14:AC18)</f>
        <v>28.099999999999998</v>
      </c>
      <c r="AD19" s="13">
        <f>SUM(AD14:AD18)</f>
        <v>22.5</v>
      </c>
      <c r="AE19" s="13">
        <f>SUM(AE14:AE18)</f>
        <v>116.5</v>
      </c>
      <c r="AF19" s="13">
        <f>AC19*4+AD19*9+AE19*4</f>
        <v>780.9</v>
      </c>
    </row>
    <row r="20" spans="2:33" ht="27.9" customHeight="1" x14ac:dyDescent="0.4">
      <c r="B20" s="122"/>
      <c r="C20" s="123"/>
      <c r="D20" s="110"/>
      <c r="E20" s="110"/>
      <c r="F20" s="111"/>
      <c r="G20" s="111"/>
      <c r="H20" s="110"/>
      <c r="I20" s="111"/>
      <c r="J20" s="111"/>
      <c r="K20" s="110"/>
      <c r="L20" s="111"/>
      <c r="M20" s="111"/>
      <c r="N20" s="110"/>
      <c r="O20" s="111"/>
      <c r="P20" s="111"/>
      <c r="Q20" s="110"/>
      <c r="R20" s="111"/>
      <c r="S20" s="111"/>
      <c r="T20" s="110"/>
      <c r="U20" s="111"/>
      <c r="V20" s="332"/>
      <c r="W20" s="101">
        <f>W14*4+W18*4+W16*9</f>
        <v>488.2</v>
      </c>
      <c r="X20" s="124"/>
      <c r="Y20" s="125"/>
      <c r="Z20" s="12"/>
      <c r="AC20" s="39">
        <f>AC19*4/AF19</f>
        <v>0.14393648354462799</v>
      </c>
      <c r="AD20" s="39">
        <f>AD19*9/AF19</f>
        <v>0.25931617364579335</v>
      </c>
      <c r="AE20" s="39">
        <f>AE19*4/AF19</f>
        <v>0.59674734280957875</v>
      </c>
    </row>
    <row r="21" spans="2:33" s="30" customFormat="1" ht="27.9" customHeight="1" x14ac:dyDescent="0.4">
      <c r="B21" s="31">
        <v>10</v>
      </c>
      <c r="C21" s="341"/>
      <c r="D21" s="77" t="str">
        <f>'114.10月'!J30</f>
        <v>刈包*1</v>
      </c>
      <c r="E21" s="77" t="s">
        <v>64</v>
      </c>
      <c r="F21" s="77"/>
      <c r="G21" s="77" t="str">
        <f>'114.10月'!J31</f>
        <v>醬汁肉片</v>
      </c>
      <c r="H21" s="77" t="s">
        <v>65</v>
      </c>
      <c r="I21" s="77"/>
      <c r="J21" s="77" t="str">
        <f>'114.10月'!J32</f>
        <v>花生糖粉</v>
      </c>
      <c r="K21" s="77"/>
      <c r="L21" s="77"/>
      <c r="M21" s="77" t="str">
        <f>'114.10月'!J33</f>
        <v>香辣酸菜絲</v>
      </c>
      <c r="N21" s="77" t="s">
        <v>65</v>
      </c>
      <c r="O21" s="77"/>
      <c r="P21" s="77"/>
      <c r="Q21" s="77"/>
      <c r="R21" s="77"/>
      <c r="S21" s="77" t="str">
        <f>'114.10月'!J35</f>
        <v>冬瓜茶</v>
      </c>
      <c r="T21" s="77" t="s">
        <v>16</v>
      </c>
      <c r="U21" s="77"/>
      <c r="V21" s="331"/>
      <c r="W21" s="97" t="s">
        <v>41</v>
      </c>
      <c r="X21" s="88" t="s">
        <v>51</v>
      </c>
      <c r="Y21" s="87">
        <v>3</v>
      </c>
      <c r="Z21" s="13"/>
      <c r="AA21" s="13"/>
      <c r="AB21" s="14"/>
      <c r="AC21" s="13" t="s">
        <v>18</v>
      </c>
      <c r="AD21" s="13" t="s">
        <v>19</v>
      </c>
      <c r="AE21" s="13" t="s">
        <v>20</v>
      </c>
      <c r="AF21" s="13" t="s">
        <v>21</v>
      </c>
    </row>
    <row r="22" spans="2:33" s="42" customFormat="1" ht="27.75" customHeight="1" x14ac:dyDescent="0.55000000000000004">
      <c r="B22" s="31" t="s">
        <v>8</v>
      </c>
      <c r="C22" s="329"/>
      <c r="D22" s="95" t="s">
        <v>186</v>
      </c>
      <c r="E22" s="95"/>
      <c r="F22" s="95" t="s">
        <v>49</v>
      </c>
      <c r="G22" s="95" t="s">
        <v>130</v>
      </c>
      <c r="H22" s="95"/>
      <c r="I22" s="95">
        <v>50</v>
      </c>
      <c r="J22" s="95" t="s">
        <v>187</v>
      </c>
      <c r="K22" s="95"/>
      <c r="L22" s="95">
        <v>3</v>
      </c>
      <c r="M22" s="95" t="s">
        <v>116</v>
      </c>
      <c r="N22" s="95"/>
      <c r="O22" s="95">
        <v>10</v>
      </c>
      <c r="P22" s="70"/>
      <c r="Q22" s="95"/>
      <c r="R22" s="95"/>
      <c r="S22" s="95" t="s">
        <v>91</v>
      </c>
      <c r="T22" s="95"/>
      <c r="U22" s="95">
        <v>15</v>
      </c>
      <c r="V22" s="331"/>
      <c r="W22" s="100">
        <f>Y21*15+Y22*0+Y23*5+Y24*0+Y25*15+Y26*12+18</f>
        <v>63.5</v>
      </c>
      <c r="X22" s="86" t="s">
        <v>52</v>
      </c>
      <c r="Y22" s="87">
        <v>1.4</v>
      </c>
      <c r="Z22" s="40"/>
      <c r="AA22" s="41" t="s">
        <v>23</v>
      </c>
      <c r="AB22" s="41">
        <v>6.2</v>
      </c>
      <c r="AC22" s="41">
        <f>AB22*2</f>
        <v>12.4</v>
      </c>
      <c r="AD22" s="41"/>
      <c r="AE22" s="41">
        <f>AB22*15</f>
        <v>93</v>
      </c>
      <c r="AF22" s="41">
        <f>AC22*4+AE22*4</f>
        <v>421.6</v>
      </c>
    </row>
    <row r="23" spans="2:33" s="42" customFormat="1" ht="27.9" customHeight="1" x14ac:dyDescent="0.4">
      <c r="B23" s="31">
        <v>22</v>
      </c>
      <c r="C23" s="329"/>
      <c r="D23" s="95"/>
      <c r="E23" s="95"/>
      <c r="F23" s="95"/>
      <c r="G23" s="95"/>
      <c r="H23" s="95"/>
      <c r="I23" s="95"/>
      <c r="J23" s="95" t="s">
        <v>188</v>
      </c>
      <c r="K23" s="95"/>
      <c r="L23" s="95">
        <v>5</v>
      </c>
      <c r="M23" s="95"/>
      <c r="N23" s="95"/>
      <c r="O23" s="95"/>
      <c r="P23" s="95"/>
      <c r="Q23" s="95"/>
      <c r="R23" s="95"/>
      <c r="S23" s="95"/>
      <c r="T23" s="95"/>
      <c r="U23" s="95"/>
      <c r="V23" s="331"/>
      <c r="W23" s="97" t="s">
        <v>62</v>
      </c>
      <c r="X23" s="88" t="s">
        <v>53</v>
      </c>
      <c r="Y23" s="87">
        <v>0.1</v>
      </c>
      <c r="AA23" s="43" t="s">
        <v>25</v>
      </c>
      <c r="AB23" s="41">
        <v>2.1</v>
      </c>
      <c r="AC23" s="44">
        <f>AB23*7</f>
        <v>14.700000000000001</v>
      </c>
      <c r="AD23" s="41">
        <f>AB23*5</f>
        <v>10.5</v>
      </c>
      <c r="AE23" s="41" t="s">
        <v>26</v>
      </c>
      <c r="AF23" s="45">
        <f>AC23*4+AD23*9</f>
        <v>153.30000000000001</v>
      </c>
    </row>
    <row r="24" spans="2:33" s="42" customFormat="1" ht="27.9" customHeight="1" x14ac:dyDescent="0.55000000000000004">
      <c r="B24" s="31" t="s">
        <v>10</v>
      </c>
      <c r="C24" s="329"/>
      <c r="D24" s="95"/>
      <c r="E24" s="95"/>
      <c r="F24" s="95"/>
      <c r="G24" s="95"/>
      <c r="H24" s="83"/>
      <c r="I24" s="95"/>
      <c r="J24" s="95"/>
      <c r="K24" s="66"/>
      <c r="L24" s="95"/>
      <c r="M24" s="95"/>
      <c r="N24" s="89"/>
      <c r="O24" s="95"/>
      <c r="P24" s="95"/>
      <c r="Q24" s="89"/>
      <c r="R24" s="95"/>
      <c r="S24" s="95"/>
      <c r="T24" s="95"/>
      <c r="U24" s="95"/>
      <c r="V24" s="331"/>
      <c r="W24" s="98">
        <f>Y21*0+Y22*5+Y23*0+Y24*5+Y25*0+Y26*4</f>
        <v>9.5</v>
      </c>
      <c r="X24" s="88" t="s">
        <v>54</v>
      </c>
      <c r="Y24" s="87">
        <v>0.5</v>
      </c>
      <c r="Z24" s="40"/>
      <c r="AA24" s="46" t="s">
        <v>28</v>
      </c>
      <c r="AB24" s="41">
        <v>1.6</v>
      </c>
      <c r="AC24" s="41">
        <f>AB24*1</f>
        <v>1.6</v>
      </c>
      <c r="AD24" s="41" t="s">
        <v>26</v>
      </c>
      <c r="AE24" s="41">
        <f>AB24*5</f>
        <v>8</v>
      </c>
      <c r="AF24" s="41">
        <f>AC24*4+AE24*4</f>
        <v>38.4</v>
      </c>
    </row>
    <row r="25" spans="2:33" s="42" customFormat="1" ht="27.9" customHeight="1" x14ac:dyDescent="0.3">
      <c r="B25" s="333" t="s">
        <v>36</v>
      </c>
      <c r="C25" s="329"/>
      <c r="D25" s="83"/>
      <c r="E25" s="89"/>
      <c r="F25" s="95"/>
      <c r="G25" s="95"/>
      <c r="H25" s="89"/>
      <c r="I25" s="95"/>
      <c r="J25" s="95"/>
      <c r="K25" s="89"/>
      <c r="L25" s="95"/>
      <c r="M25" s="95"/>
      <c r="N25" s="66"/>
      <c r="O25" s="95"/>
      <c r="P25" s="95"/>
      <c r="Q25" s="89"/>
      <c r="R25" s="95"/>
      <c r="S25" s="95"/>
      <c r="T25" s="95"/>
      <c r="U25" s="95"/>
      <c r="V25" s="331"/>
      <c r="W25" s="97" t="s">
        <v>43</v>
      </c>
      <c r="X25" s="88" t="s">
        <v>55</v>
      </c>
      <c r="Y25" s="87">
        <v>0</v>
      </c>
      <c r="AA25" s="46" t="s">
        <v>31</v>
      </c>
      <c r="AB25" s="41">
        <v>2.5</v>
      </c>
      <c r="AC25" s="41"/>
      <c r="AD25" s="41">
        <f>AB25*5</f>
        <v>12.5</v>
      </c>
      <c r="AE25" s="41" t="s">
        <v>26</v>
      </c>
      <c r="AF25" s="41">
        <f>AD25*9</f>
        <v>112.5</v>
      </c>
      <c r="AG25" s="59"/>
    </row>
    <row r="26" spans="2:33" s="42" customFormat="1" ht="27.9" customHeight="1" x14ac:dyDescent="0.55000000000000004">
      <c r="B26" s="333"/>
      <c r="C26" s="329"/>
      <c r="D26" s="83"/>
      <c r="E26" s="89"/>
      <c r="F26" s="95"/>
      <c r="G26" s="95"/>
      <c r="H26" s="89"/>
      <c r="I26" s="95"/>
      <c r="J26" s="95"/>
      <c r="K26" s="89"/>
      <c r="L26" s="95"/>
      <c r="M26" s="95"/>
      <c r="N26" s="89"/>
      <c r="O26" s="95"/>
      <c r="P26" s="95"/>
      <c r="Q26" s="89"/>
      <c r="R26" s="95"/>
      <c r="S26" s="95"/>
      <c r="T26" s="89"/>
      <c r="U26" s="95"/>
      <c r="V26" s="331"/>
      <c r="W26" s="98">
        <f>Y21*2+Y22*7+Y23*1+Y24*0+Y25*0+Y26*8</f>
        <v>15.899999999999999</v>
      </c>
      <c r="X26" s="94" t="s">
        <v>56</v>
      </c>
      <c r="Y26" s="90">
        <v>0</v>
      </c>
      <c r="Z26" s="40"/>
      <c r="AA26" s="46" t="s">
        <v>32</v>
      </c>
      <c r="AB26" s="41"/>
      <c r="AC26" s="46"/>
      <c r="AD26" s="46"/>
      <c r="AE26" s="46">
        <f>AB26*15</f>
        <v>0</v>
      </c>
      <c r="AF26" s="46"/>
      <c r="AG26" s="100"/>
    </row>
    <row r="27" spans="2:33" s="42" customFormat="1" ht="27.9" customHeight="1" x14ac:dyDescent="0.3">
      <c r="B27" s="48" t="s">
        <v>33</v>
      </c>
      <c r="C27" s="49"/>
      <c r="D27" s="83"/>
      <c r="E27" s="89"/>
      <c r="F27" s="95"/>
      <c r="G27" s="95"/>
      <c r="H27" s="89"/>
      <c r="I27" s="95"/>
      <c r="J27" s="95"/>
      <c r="K27" s="89"/>
      <c r="L27" s="95"/>
      <c r="M27" s="95"/>
      <c r="N27" s="89"/>
      <c r="O27" s="95"/>
      <c r="P27" s="95"/>
      <c r="Q27" s="89"/>
      <c r="R27" s="95"/>
      <c r="S27" s="95"/>
      <c r="T27" s="66"/>
      <c r="U27" s="95"/>
      <c r="V27" s="331"/>
      <c r="W27" s="97" t="s">
        <v>12</v>
      </c>
      <c r="X27" s="91"/>
      <c r="Y27" s="87"/>
      <c r="AA27" s="46"/>
      <c r="AB27" s="41"/>
      <c r="AC27" s="46">
        <f>SUM(AC22:AC26)</f>
        <v>28.700000000000003</v>
      </c>
      <c r="AD27" s="46">
        <f>SUM(AD22:AD26)</f>
        <v>23</v>
      </c>
      <c r="AE27" s="46">
        <f>SUM(AE22:AE26)</f>
        <v>101</v>
      </c>
      <c r="AF27" s="46">
        <f>AC27*4+AD27*9+AE27*4</f>
        <v>725.8</v>
      </c>
      <c r="AG27" s="59"/>
    </row>
    <row r="28" spans="2:33" s="42" customFormat="1" ht="27.9" customHeight="1" thickBot="1" x14ac:dyDescent="0.6">
      <c r="B28" s="50"/>
      <c r="C28" s="51"/>
      <c r="D28" s="130"/>
      <c r="E28" s="110"/>
      <c r="F28" s="111"/>
      <c r="G28" s="111"/>
      <c r="H28" s="110"/>
      <c r="I28" s="111"/>
      <c r="J28" s="111"/>
      <c r="K28" s="110"/>
      <c r="L28" s="111"/>
      <c r="M28" s="111"/>
      <c r="N28" s="110"/>
      <c r="O28" s="111"/>
      <c r="P28" s="111"/>
      <c r="Q28" s="110"/>
      <c r="R28" s="111"/>
      <c r="S28" s="111"/>
      <c r="T28" s="110"/>
      <c r="U28" s="111"/>
      <c r="V28" s="338"/>
      <c r="W28" s="99">
        <f>W22*4+W26*4+W24*9</f>
        <v>403.1</v>
      </c>
      <c r="X28" s="92"/>
      <c r="Y28" s="93"/>
      <c r="Z28" s="40"/>
      <c r="AB28" s="52"/>
      <c r="AC28" s="53">
        <f>AC27*4/AF27</f>
        <v>0.15817029484706532</v>
      </c>
      <c r="AD28" s="53">
        <f>AD27*9/AF27</f>
        <v>0.28520253513364563</v>
      </c>
      <c r="AE28" s="53">
        <f>AE27*4/AF27</f>
        <v>0.55662717001928907</v>
      </c>
      <c r="AG28" s="67"/>
    </row>
    <row r="29" spans="2:33" s="30" customFormat="1" ht="27.9" customHeight="1" x14ac:dyDescent="0.4">
      <c r="B29" s="28">
        <v>10</v>
      </c>
      <c r="C29" s="329"/>
      <c r="D29" s="77" t="str">
        <f>'114.10月'!N30</f>
        <v>漢堡皮x1</v>
      </c>
      <c r="E29" s="77" t="s">
        <v>48</v>
      </c>
      <c r="F29" s="77"/>
      <c r="G29" s="77" t="str">
        <f>'114.10月'!N31</f>
        <v>雞堡肉x1</v>
      </c>
      <c r="H29" s="77" t="s">
        <v>133</v>
      </c>
      <c r="I29" s="77"/>
      <c r="J29" s="77" t="str">
        <f>'114.10月'!N32</f>
        <v>火腿片*1</v>
      </c>
      <c r="K29" s="77" t="s">
        <v>64</v>
      </c>
      <c r="L29" s="77"/>
      <c r="M29" s="77"/>
      <c r="N29" s="77"/>
      <c r="O29" s="77"/>
      <c r="P29" s="77"/>
      <c r="Q29" s="77"/>
      <c r="R29" s="77"/>
      <c r="S29" s="77" t="str">
        <f>'114.10月'!N35</f>
        <v>美祿牛乳</v>
      </c>
      <c r="T29" s="77" t="s">
        <v>16</v>
      </c>
      <c r="U29" s="77"/>
      <c r="V29" s="331"/>
      <c r="W29" s="78" t="s">
        <v>41</v>
      </c>
      <c r="X29" s="84" t="s">
        <v>17</v>
      </c>
      <c r="Y29" s="85">
        <v>3</v>
      </c>
      <c r="Z29" s="13"/>
      <c r="AA29" s="13"/>
      <c r="AB29" s="14"/>
      <c r="AC29" s="13" t="s">
        <v>18</v>
      </c>
      <c r="AD29" s="13" t="s">
        <v>19</v>
      </c>
      <c r="AE29" s="13" t="s">
        <v>20</v>
      </c>
      <c r="AF29" s="13" t="s">
        <v>21</v>
      </c>
      <c r="AG29" s="59"/>
    </row>
    <row r="30" spans="2:33" ht="27.9" customHeight="1" x14ac:dyDescent="0.4">
      <c r="B30" s="31" t="s">
        <v>8</v>
      </c>
      <c r="C30" s="329"/>
      <c r="D30" s="95" t="s">
        <v>121</v>
      </c>
      <c r="E30" s="95"/>
      <c r="F30" s="95" t="s">
        <v>49</v>
      </c>
      <c r="G30" s="95" t="s">
        <v>113</v>
      </c>
      <c r="H30" s="95"/>
      <c r="I30" s="95" t="s">
        <v>49</v>
      </c>
      <c r="J30" s="95" t="s">
        <v>125</v>
      </c>
      <c r="K30" s="95"/>
      <c r="L30" s="95" t="s">
        <v>110</v>
      </c>
      <c r="M30" s="95"/>
      <c r="N30" s="95"/>
      <c r="O30" s="95"/>
      <c r="P30" s="70"/>
      <c r="Q30" s="95"/>
      <c r="R30" s="95"/>
      <c r="S30" s="54" t="s">
        <v>189</v>
      </c>
      <c r="T30" s="95"/>
      <c r="U30" s="95">
        <v>5</v>
      </c>
      <c r="V30" s="331"/>
      <c r="W30" s="79">
        <f>Y29*15+Y30*0+Y31*5+Y32*0+Y33*15+Y34*12+18</f>
        <v>66.599999999999994</v>
      </c>
      <c r="X30" s="86" t="s">
        <v>22</v>
      </c>
      <c r="Y30" s="87">
        <v>1</v>
      </c>
      <c r="Z30" s="12"/>
      <c r="AA30" s="14" t="s">
        <v>23</v>
      </c>
      <c r="AB30" s="14">
        <v>6</v>
      </c>
      <c r="AC30" s="14">
        <f>AB30*2</f>
        <v>12</v>
      </c>
      <c r="AD30" s="14"/>
      <c r="AE30" s="14">
        <f>AB30*15</f>
        <v>90</v>
      </c>
      <c r="AF30" s="14">
        <f>AC30*4+AE30*4</f>
        <v>408</v>
      </c>
      <c r="AG30" s="100"/>
    </row>
    <row r="31" spans="2:33" ht="27.9" customHeight="1" x14ac:dyDescent="0.4">
      <c r="B31" s="31">
        <v>23</v>
      </c>
      <c r="C31" s="329"/>
      <c r="D31" s="95"/>
      <c r="E31" s="95"/>
      <c r="F31" s="95"/>
      <c r="G31" s="95"/>
      <c r="H31" s="89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 t="s">
        <v>190</v>
      </c>
      <c r="T31" s="95"/>
      <c r="U31" s="95">
        <v>5</v>
      </c>
      <c r="V31" s="331"/>
      <c r="W31" s="80" t="s">
        <v>45</v>
      </c>
      <c r="X31" s="88" t="s">
        <v>24</v>
      </c>
      <c r="Y31" s="87">
        <v>0</v>
      </c>
      <c r="AA31" s="32" t="s">
        <v>25</v>
      </c>
      <c r="AB31" s="14">
        <v>2</v>
      </c>
      <c r="AC31" s="33">
        <f>AB31*7</f>
        <v>14</v>
      </c>
      <c r="AD31" s="14">
        <f>AB31*5</f>
        <v>10</v>
      </c>
      <c r="AE31" s="14" t="s">
        <v>26</v>
      </c>
      <c r="AF31" s="34">
        <f>AC31*4+AD31*9</f>
        <v>146</v>
      </c>
      <c r="AG31" s="59"/>
    </row>
    <row r="32" spans="2:33" ht="27.9" customHeight="1" x14ac:dyDescent="0.4">
      <c r="B32" s="31" t="s">
        <v>10</v>
      </c>
      <c r="C32" s="329"/>
      <c r="D32" s="95"/>
      <c r="E32" s="95"/>
      <c r="F32" s="95"/>
      <c r="G32" s="95"/>
      <c r="H32" s="95"/>
      <c r="I32" s="95"/>
      <c r="J32" s="95"/>
      <c r="K32" s="66"/>
      <c r="L32" s="95"/>
      <c r="M32" s="95"/>
      <c r="N32" s="89"/>
      <c r="O32" s="95"/>
      <c r="P32" s="95"/>
      <c r="Q32" s="89"/>
      <c r="R32" s="95"/>
      <c r="S32" s="95" t="s">
        <v>108</v>
      </c>
      <c r="T32" s="95"/>
      <c r="U32" s="95">
        <v>15</v>
      </c>
      <c r="V32" s="331"/>
      <c r="W32" s="79">
        <f>Y29*0+Y30*5+Y31*0+Y32*5+Y33*0+Y34*4</f>
        <v>8.6999999999999993</v>
      </c>
      <c r="X32" s="88" t="s">
        <v>27</v>
      </c>
      <c r="Y32" s="87">
        <v>0.5</v>
      </c>
      <c r="Z32" s="12"/>
      <c r="AA32" s="13" t="s">
        <v>28</v>
      </c>
      <c r="AB32" s="14">
        <v>1.8</v>
      </c>
      <c r="AC32" s="14">
        <f>AB32*1</f>
        <v>1.8</v>
      </c>
      <c r="AD32" s="14" t="s">
        <v>26</v>
      </c>
      <c r="AE32" s="14">
        <f>AB32*5</f>
        <v>9</v>
      </c>
      <c r="AF32" s="14">
        <f>AC32*4+AE32*4</f>
        <v>43.2</v>
      </c>
      <c r="AG32" s="100"/>
    </row>
    <row r="33" spans="2:33" ht="27.9" customHeight="1" x14ac:dyDescent="0.3">
      <c r="B33" s="333" t="s">
        <v>37</v>
      </c>
      <c r="C33" s="329"/>
      <c r="D33" s="95"/>
      <c r="E33" s="95"/>
      <c r="F33" s="95"/>
      <c r="G33" s="95"/>
      <c r="H33" s="89"/>
      <c r="I33" s="95"/>
      <c r="J33" s="95"/>
      <c r="K33" s="89"/>
      <c r="L33" s="95"/>
      <c r="M33" s="95"/>
      <c r="N33" s="66"/>
      <c r="O33" s="95"/>
      <c r="P33" s="95"/>
      <c r="Q33" s="89"/>
      <c r="R33" s="95"/>
      <c r="S33" s="95"/>
      <c r="T33" s="95"/>
      <c r="U33" s="95"/>
      <c r="V33" s="331"/>
      <c r="W33" s="80" t="s">
        <v>43</v>
      </c>
      <c r="X33" s="88" t="s">
        <v>30</v>
      </c>
      <c r="Y33" s="87">
        <v>0</v>
      </c>
      <c r="AA33" s="13" t="s">
        <v>31</v>
      </c>
      <c r="AB33" s="14">
        <v>2.5</v>
      </c>
      <c r="AC33" s="14"/>
      <c r="AD33" s="14">
        <f>AB33*5</f>
        <v>12.5</v>
      </c>
      <c r="AE33" s="14" t="s">
        <v>26</v>
      </c>
      <c r="AF33" s="14">
        <f>AD33*9</f>
        <v>112.5</v>
      </c>
      <c r="AG33" s="59"/>
    </row>
    <row r="34" spans="2:33" ht="27.9" customHeight="1" x14ac:dyDescent="0.4">
      <c r="B34" s="333"/>
      <c r="C34" s="329"/>
      <c r="D34" s="83"/>
      <c r="E34" s="89"/>
      <c r="F34" s="95"/>
      <c r="G34" s="95"/>
      <c r="H34" s="89"/>
      <c r="I34" s="95"/>
      <c r="J34" s="95"/>
      <c r="K34" s="89"/>
      <c r="L34" s="95"/>
      <c r="M34" s="95"/>
      <c r="N34" s="89"/>
      <c r="O34" s="95"/>
      <c r="P34" s="95"/>
      <c r="Q34" s="89"/>
      <c r="R34" s="95"/>
      <c r="S34" s="95"/>
      <c r="T34" s="89"/>
      <c r="U34" s="95"/>
      <c r="V34" s="331"/>
      <c r="W34" s="79">
        <f>Y29*2+Y30*7+Y31*1+Y32*0+Y33*0+Y34*8</f>
        <v>15.4</v>
      </c>
      <c r="X34" s="94" t="s">
        <v>39</v>
      </c>
      <c r="Y34" s="90">
        <v>0.3</v>
      </c>
      <c r="Z34" s="12"/>
      <c r="AA34" s="13" t="s">
        <v>32</v>
      </c>
      <c r="AB34" s="14">
        <v>1</v>
      </c>
      <c r="AE34" s="13">
        <f>AB34*15</f>
        <v>15</v>
      </c>
      <c r="AG34" s="100"/>
    </row>
    <row r="35" spans="2:33" ht="27.9" customHeight="1" x14ac:dyDescent="0.3">
      <c r="B35" s="48" t="s">
        <v>33</v>
      </c>
      <c r="C35" s="36"/>
      <c r="D35" s="83"/>
      <c r="E35" s="89"/>
      <c r="F35" s="95"/>
      <c r="G35" s="95"/>
      <c r="H35" s="89"/>
      <c r="I35" s="95"/>
      <c r="J35" s="95"/>
      <c r="K35" s="89"/>
      <c r="L35" s="95"/>
      <c r="M35" s="95"/>
      <c r="N35" s="89"/>
      <c r="O35" s="95"/>
      <c r="P35" s="95"/>
      <c r="Q35" s="89"/>
      <c r="R35" s="95"/>
      <c r="S35" s="95"/>
      <c r="T35" s="66"/>
      <c r="U35" s="95"/>
      <c r="V35" s="331"/>
      <c r="W35" s="80" t="s">
        <v>12</v>
      </c>
      <c r="X35" s="91"/>
      <c r="Y35" s="87"/>
      <c r="AC35" s="13">
        <f>SUM(AC30:AC34)</f>
        <v>27.8</v>
      </c>
      <c r="AD35" s="13">
        <f>SUM(AD30:AD34)</f>
        <v>22.5</v>
      </c>
      <c r="AE35" s="13">
        <f>SUM(AE30:AE34)</f>
        <v>114</v>
      </c>
      <c r="AF35" s="13">
        <f>AC35*4+AD35*9+AE35*4</f>
        <v>769.7</v>
      </c>
      <c r="AG35" s="59"/>
    </row>
    <row r="36" spans="2:33" ht="27.9" customHeight="1" x14ac:dyDescent="0.4">
      <c r="B36" s="50"/>
      <c r="C36" s="38"/>
      <c r="D36" s="130"/>
      <c r="E36" s="110"/>
      <c r="F36" s="111"/>
      <c r="G36" s="111"/>
      <c r="H36" s="110"/>
      <c r="I36" s="111"/>
      <c r="J36" s="111"/>
      <c r="K36" s="110"/>
      <c r="L36" s="111"/>
      <c r="M36" s="111"/>
      <c r="N36" s="110"/>
      <c r="O36" s="111"/>
      <c r="P36" s="111"/>
      <c r="Q36" s="110"/>
      <c r="R36" s="111"/>
      <c r="S36" s="111"/>
      <c r="T36" s="110"/>
      <c r="U36" s="111"/>
      <c r="V36" s="332"/>
      <c r="W36" s="101">
        <f>W30*4+W34*4+W32*9</f>
        <v>406.3</v>
      </c>
      <c r="X36" s="124"/>
      <c r="Y36" s="125"/>
      <c r="Z36" s="12"/>
      <c r="AC36" s="39">
        <f>AC35*4/AF35</f>
        <v>0.14447187215798363</v>
      </c>
      <c r="AD36" s="39">
        <f>AD35*9/AF35</f>
        <v>0.26308951539560865</v>
      </c>
      <c r="AE36" s="39">
        <f>AE35*4/AF35</f>
        <v>0.59243861244640761</v>
      </c>
      <c r="AG36" s="67"/>
    </row>
    <row r="37" spans="2:33" s="30" customFormat="1" ht="27.9" customHeight="1" x14ac:dyDescent="0.4">
      <c r="B37" s="28">
        <v>10</v>
      </c>
      <c r="C37" s="329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331"/>
      <c r="W37" s="80" t="s">
        <v>92</v>
      </c>
      <c r="X37" s="88" t="s">
        <v>98</v>
      </c>
      <c r="Y37" s="87">
        <v>0</v>
      </c>
      <c r="Z37" s="13"/>
      <c r="AA37" s="13"/>
      <c r="AB37" s="14"/>
      <c r="AC37" s="13" t="s">
        <v>18</v>
      </c>
      <c r="AD37" s="13" t="s">
        <v>19</v>
      </c>
      <c r="AE37" s="13" t="s">
        <v>20</v>
      </c>
      <c r="AF37" s="13" t="s">
        <v>21</v>
      </c>
      <c r="AG37" s="59"/>
    </row>
    <row r="38" spans="2:33" ht="27.9" customHeight="1" x14ac:dyDescent="0.4">
      <c r="B38" s="31" t="s">
        <v>8</v>
      </c>
      <c r="C38" s="329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70"/>
      <c r="Q38" s="95"/>
      <c r="R38" s="95"/>
      <c r="S38" s="54"/>
      <c r="T38" s="95"/>
      <c r="U38" s="95"/>
      <c r="V38" s="331"/>
      <c r="W38" s="79">
        <v>0</v>
      </c>
      <c r="X38" s="86" t="s">
        <v>22</v>
      </c>
      <c r="Y38" s="87">
        <v>0</v>
      </c>
      <c r="Z38" s="12"/>
      <c r="AA38" s="14" t="s">
        <v>23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  <c r="AG38" s="100"/>
    </row>
    <row r="39" spans="2:33" ht="27.9" customHeight="1" x14ac:dyDescent="0.4">
      <c r="B39" s="31">
        <v>24</v>
      </c>
      <c r="C39" s="329"/>
      <c r="D39" s="95"/>
      <c r="E39" s="95"/>
      <c r="F39" s="95"/>
      <c r="G39" s="95"/>
      <c r="H39" s="89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331"/>
      <c r="W39" s="80" t="s">
        <v>93</v>
      </c>
      <c r="X39" s="88" t="s">
        <v>94</v>
      </c>
      <c r="Y39" s="87">
        <v>0</v>
      </c>
      <c r="AA39" s="32" t="s">
        <v>25</v>
      </c>
      <c r="AB39" s="14">
        <v>2.2999999999999998</v>
      </c>
      <c r="AC39" s="33">
        <f>AB39*7</f>
        <v>16.099999999999998</v>
      </c>
      <c r="AD39" s="14">
        <f>AB39*5</f>
        <v>11.5</v>
      </c>
      <c r="AE39" s="14" t="s">
        <v>26</v>
      </c>
      <c r="AF39" s="34">
        <f>AC39*4+AD39*9</f>
        <v>167.89999999999998</v>
      </c>
      <c r="AG39" s="59"/>
    </row>
    <row r="40" spans="2:33" ht="27.9" customHeight="1" x14ac:dyDescent="0.4">
      <c r="B40" s="31" t="s">
        <v>10</v>
      </c>
      <c r="C40" s="329"/>
      <c r="D40" s="95"/>
      <c r="E40" s="95"/>
      <c r="F40" s="95"/>
      <c r="G40" s="95"/>
      <c r="H40" s="95"/>
      <c r="I40" s="95"/>
      <c r="J40" s="95"/>
      <c r="K40" s="66"/>
      <c r="L40" s="95"/>
      <c r="M40" s="95"/>
      <c r="N40" s="89"/>
      <c r="O40" s="95"/>
      <c r="P40" s="95"/>
      <c r="Q40" s="89"/>
      <c r="R40" s="95"/>
      <c r="S40" s="95"/>
      <c r="T40" s="95"/>
      <c r="U40" s="95"/>
      <c r="V40" s="331"/>
      <c r="W40" s="79">
        <f>Y37*0+Y38*5+Y39*0+Y40*5+Y41*0+Y42*4</f>
        <v>0</v>
      </c>
      <c r="X40" s="88" t="s">
        <v>95</v>
      </c>
      <c r="Y40" s="87">
        <v>0</v>
      </c>
      <c r="Z40" s="12"/>
      <c r="AA40" s="13" t="s">
        <v>28</v>
      </c>
      <c r="AB40" s="14">
        <v>1.6</v>
      </c>
      <c r="AC40" s="14">
        <f>AB40*1</f>
        <v>1.6</v>
      </c>
      <c r="AD40" s="14" t="s">
        <v>26</v>
      </c>
      <c r="AE40" s="14">
        <f>AB40*5</f>
        <v>8</v>
      </c>
      <c r="AF40" s="14">
        <f>AC40*4+AE40*4</f>
        <v>38.4</v>
      </c>
      <c r="AG40" s="100"/>
    </row>
    <row r="41" spans="2:33" ht="27.9" customHeight="1" x14ac:dyDescent="0.3">
      <c r="B41" s="333" t="s">
        <v>29</v>
      </c>
      <c r="C41" s="329"/>
      <c r="D41" s="95"/>
      <c r="E41" s="95"/>
      <c r="F41" s="95"/>
      <c r="G41" s="95"/>
      <c r="H41" s="89"/>
      <c r="I41" s="95"/>
      <c r="J41" s="95"/>
      <c r="K41" s="89"/>
      <c r="L41" s="95"/>
      <c r="M41" s="95"/>
      <c r="N41" s="66"/>
      <c r="O41" s="95"/>
      <c r="P41" s="95"/>
      <c r="Q41" s="89"/>
      <c r="R41" s="95"/>
      <c r="S41" s="95"/>
      <c r="T41" s="95"/>
      <c r="U41" s="95"/>
      <c r="V41" s="331"/>
      <c r="W41" s="80" t="s">
        <v>63</v>
      </c>
      <c r="X41" s="88" t="s">
        <v>99</v>
      </c>
      <c r="Y41" s="87">
        <v>0</v>
      </c>
      <c r="AA41" s="13" t="s">
        <v>31</v>
      </c>
      <c r="AB41" s="14">
        <v>2.5</v>
      </c>
      <c r="AC41" s="14"/>
      <c r="AD41" s="14">
        <f>AB41*5</f>
        <v>12.5</v>
      </c>
      <c r="AE41" s="14" t="s">
        <v>26</v>
      </c>
      <c r="AF41" s="14">
        <f>AD41*9</f>
        <v>112.5</v>
      </c>
      <c r="AG41" s="59"/>
    </row>
    <row r="42" spans="2:33" ht="27.9" customHeight="1" x14ac:dyDescent="0.4">
      <c r="B42" s="333"/>
      <c r="C42" s="329"/>
      <c r="D42" s="83"/>
      <c r="E42" s="89"/>
      <c r="F42" s="95"/>
      <c r="G42" s="95"/>
      <c r="H42" s="89"/>
      <c r="I42" s="95"/>
      <c r="J42" s="95"/>
      <c r="K42" s="89"/>
      <c r="L42" s="95"/>
      <c r="M42" s="95"/>
      <c r="N42" s="89"/>
      <c r="O42" s="95"/>
      <c r="P42" s="95"/>
      <c r="Q42" s="89"/>
      <c r="R42" s="95"/>
      <c r="S42" s="95"/>
      <c r="T42" s="89"/>
      <c r="U42" s="95"/>
      <c r="V42" s="331"/>
      <c r="W42" s="79">
        <f>Y37*2+Y38*7+Y39*1+Y40*0+Y41*0+Y42*8</f>
        <v>0</v>
      </c>
      <c r="X42" s="94" t="s">
        <v>96</v>
      </c>
      <c r="Y42" s="90">
        <v>0</v>
      </c>
      <c r="Z42" s="12"/>
      <c r="AA42" s="13" t="s">
        <v>32</v>
      </c>
      <c r="AE42" s="13">
        <f>AB42*15</f>
        <v>0</v>
      </c>
      <c r="AG42" s="100"/>
    </row>
    <row r="43" spans="2:33" ht="27.9" customHeight="1" x14ac:dyDescent="0.3">
      <c r="B43" s="48" t="s">
        <v>33</v>
      </c>
      <c r="C43" s="36"/>
      <c r="D43" s="83"/>
      <c r="E43" s="89"/>
      <c r="F43" s="95"/>
      <c r="G43" s="95"/>
      <c r="H43" s="89"/>
      <c r="I43" s="95"/>
      <c r="J43" s="95"/>
      <c r="K43" s="89"/>
      <c r="L43" s="95"/>
      <c r="M43" s="95"/>
      <c r="N43" s="89"/>
      <c r="O43" s="95"/>
      <c r="P43" s="95"/>
      <c r="Q43" s="89"/>
      <c r="R43" s="95"/>
      <c r="S43" s="95"/>
      <c r="T43" s="66"/>
      <c r="U43" s="95"/>
      <c r="V43" s="331"/>
      <c r="W43" s="80" t="s">
        <v>12</v>
      </c>
      <c r="X43" s="91"/>
      <c r="Y43" s="87"/>
      <c r="AC43" s="13">
        <f>SUM(AC38:AC42)</f>
        <v>29.7</v>
      </c>
      <c r="AD43" s="13">
        <f>SUM(AD38:AD42)</f>
        <v>24</v>
      </c>
      <c r="AE43" s="13">
        <f>SUM(AE38:AE42)</f>
        <v>98</v>
      </c>
      <c r="AF43" s="13">
        <f>AC43*4+AD43*9+AE43*4</f>
        <v>726.8</v>
      </c>
      <c r="AG43" s="59"/>
    </row>
    <row r="44" spans="2:33" ht="27.9" customHeight="1" thickBot="1" x14ac:dyDescent="0.45">
      <c r="B44" s="102"/>
      <c r="C44" s="103"/>
      <c r="D44" s="121"/>
      <c r="E44" s="104"/>
      <c r="F44" s="105"/>
      <c r="G44" s="105"/>
      <c r="H44" s="104"/>
      <c r="I44" s="105"/>
      <c r="J44" s="105"/>
      <c r="K44" s="104"/>
      <c r="L44" s="105"/>
      <c r="M44" s="105"/>
      <c r="N44" s="104"/>
      <c r="O44" s="105"/>
      <c r="P44" s="105"/>
      <c r="Q44" s="104"/>
      <c r="R44" s="105"/>
      <c r="S44" s="105"/>
      <c r="T44" s="104"/>
      <c r="U44" s="105"/>
      <c r="V44" s="340"/>
      <c r="W44" s="81">
        <f>W38*4+W42*4+W40*9</f>
        <v>0</v>
      </c>
      <c r="X44" s="106"/>
      <c r="Y44" s="107"/>
      <c r="Z44" s="12"/>
      <c r="AC44" s="39">
        <f>AC43*4/AF43</f>
        <v>0.16345624656026417</v>
      </c>
      <c r="AD44" s="39">
        <f>AD43*9/AF43</f>
        <v>0.29719317556411667</v>
      </c>
      <c r="AE44" s="39">
        <f>AE43*4/AF43</f>
        <v>0.53935057787561924</v>
      </c>
      <c r="AG44" s="67"/>
    </row>
    <row r="45" spans="2:33" s="46" customFormat="1" ht="21.75" customHeight="1" x14ac:dyDescent="0.3">
      <c r="B45" s="14"/>
      <c r="C45" s="13"/>
      <c r="D45" s="13"/>
      <c r="E45" s="56"/>
      <c r="F45" s="13"/>
      <c r="G45" s="13"/>
      <c r="H45" s="56"/>
      <c r="I45" s="13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57"/>
      <c r="AB45" s="41"/>
    </row>
    <row r="46" spans="2:33" x14ac:dyDescent="0.3">
      <c r="B46" s="41"/>
      <c r="C46" s="46"/>
      <c r="D46" s="343"/>
      <c r="E46" s="343"/>
      <c r="F46" s="344"/>
      <c r="G46" s="344"/>
      <c r="H46" s="58"/>
      <c r="K46" s="58"/>
      <c r="N46" s="58"/>
      <c r="Q46" s="58"/>
      <c r="T46" s="58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F3:M3"/>
    <mergeCell ref="D46:G46"/>
    <mergeCell ref="C21:C26"/>
    <mergeCell ref="B25:B26"/>
    <mergeCell ref="C29:C34"/>
    <mergeCell ref="V21:V28"/>
    <mergeCell ref="B33:B34"/>
    <mergeCell ref="C37:C42"/>
    <mergeCell ref="V37:V44"/>
    <mergeCell ref="B41:B42"/>
    <mergeCell ref="J45:Y45"/>
    <mergeCell ref="V29:V3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topLeftCell="A28" zoomScale="75" zoomScaleNormal="75" workbookViewId="0">
      <selection activeCell="L9" sqref="L9"/>
    </sheetView>
  </sheetViews>
  <sheetFormatPr defaultColWidth="9" defaultRowHeight="21" x14ac:dyDescent="0.3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56" customWidth="1"/>
    <col min="6" max="6" width="9.6640625" style="13" customWidth="1"/>
    <col min="7" max="7" width="18.6640625" style="13" customWidth="1"/>
    <col min="8" max="8" width="5.6640625" style="56" customWidth="1"/>
    <col min="9" max="9" width="9.6640625" style="13" customWidth="1"/>
    <col min="10" max="10" width="18.6640625" style="13" customWidth="1"/>
    <col min="11" max="11" width="5.6640625" style="56" customWidth="1"/>
    <col min="12" max="12" width="9.6640625" style="13" customWidth="1"/>
    <col min="13" max="13" width="18.6640625" style="13" customWidth="1"/>
    <col min="14" max="14" width="5.6640625" style="56" customWidth="1"/>
    <col min="15" max="15" width="9.6640625" style="13" customWidth="1"/>
    <col min="16" max="16" width="18.6640625" style="13" customWidth="1"/>
    <col min="17" max="17" width="5.6640625" style="56" customWidth="1"/>
    <col min="18" max="18" width="9.6640625" style="13" customWidth="1"/>
    <col min="19" max="19" width="18.6640625" style="13" customWidth="1"/>
    <col min="20" max="20" width="5.6640625" style="56" customWidth="1"/>
    <col min="21" max="21" width="9.6640625" style="13" customWidth="1"/>
    <col min="22" max="22" width="5.21875" style="13" customWidth="1"/>
    <col min="23" max="23" width="11.77734375" style="59" customWidth="1"/>
    <col min="24" max="24" width="11.21875" style="60" customWidth="1"/>
    <col min="25" max="25" width="6.6640625" style="61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3" s="3" customFormat="1" ht="39" x14ac:dyDescent="0.7">
      <c r="B1" s="334" t="s">
        <v>222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2"/>
      <c r="AB1" s="4"/>
    </row>
    <row r="2" spans="2:33" s="3" customFormat="1" ht="13.5" customHeight="1" x14ac:dyDescent="0.6">
      <c r="B2" s="335"/>
      <c r="C2" s="336"/>
      <c r="D2" s="336"/>
      <c r="E2" s="336"/>
      <c r="F2" s="336"/>
      <c r="G2" s="336"/>
      <c r="H2" s="134"/>
      <c r="I2" s="2"/>
      <c r="J2" s="2"/>
      <c r="K2" s="134"/>
      <c r="L2" s="2"/>
      <c r="M2" s="2"/>
      <c r="N2" s="134"/>
      <c r="O2" s="2"/>
      <c r="P2" s="2"/>
      <c r="Q2" s="134"/>
      <c r="R2" s="2"/>
      <c r="S2" s="2"/>
      <c r="T2" s="134"/>
      <c r="U2" s="2"/>
      <c r="V2" s="2"/>
      <c r="W2" s="5"/>
      <c r="X2" s="6"/>
      <c r="Y2" s="5"/>
      <c r="Z2" s="2"/>
      <c r="AB2" s="4"/>
    </row>
    <row r="3" spans="2:33" ht="32.25" customHeight="1" thickBot="1" x14ac:dyDescent="0.5">
      <c r="B3" s="63" t="s">
        <v>40</v>
      </c>
      <c r="C3" s="135"/>
      <c r="D3" s="136"/>
      <c r="E3" s="136"/>
      <c r="F3" s="348" t="s">
        <v>69</v>
      </c>
      <c r="G3" s="348"/>
      <c r="H3" s="348"/>
      <c r="I3" s="348"/>
      <c r="J3" s="348"/>
      <c r="K3" s="348"/>
      <c r="L3" s="348"/>
      <c r="M3" s="136"/>
      <c r="N3" s="136"/>
      <c r="O3" s="136"/>
      <c r="P3" s="136"/>
      <c r="Q3" s="136"/>
      <c r="R3" s="136"/>
      <c r="S3" s="120"/>
      <c r="T3" s="136"/>
      <c r="U3" s="136"/>
      <c r="V3" s="136"/>
      <c r="W3" s="9"/>
      <c r="X3" s="10"/>
      <c r="Y3" s="11"/>
      <c r="Z3" s="12"/>
    </row>
    <row r="4" spans="2:33" s="27" customFormat="1" ht="100.2" x14ac:dyDescent="0.3">
      <c r="B4" s="15" t="s">
        <v>0</v>
      </c>
      <c r="C4" s="16" t="s">
        <v>1</v>
      </c>
      <c r="D4" s="17" t="s">
        <v>2</v>
      </c>
      <c r="E4" s="18" t="s">
        <v>38</v>
      </c>
      <c r="F4" s="17"/>
      <c r="G4" s="17" t="s">
        <v>3</v>
      </c>
      <c r="H4" s="18" t="s">
        <v>38</v>
      </c>
      <c r="I4" s="17"/>
      <c r="J4" s="17" t="s">
        <v>4</v>
      </c>
      <c r="K4" s="18" t="s">
        <v>38</v>
      </c>
      <c r="L4" s="19"/>
      <c r="M4" s="17" t="s">
        <v>4</v>
      </c>
      <c r="N4" s="18" t="s">
        <v>38</v>
      </c>
      <c r="O4" s="17"/>
      <c r="P4" s="17" t="s">
        <v>4</v>
      </c>
      <c r="Q4" s="18" t="s">
        <v>38</v>
      </c>
      <c r="R4" s="17"/>
      <c r="S4" s="20" t="s">
        <v>5</v>
      </c>
      <c r="T4" s="18" t="s">
        <v>38</v>
      </c>
      <c r="U4" s="17"/>
      <c r="V4" s="65" t="s">
        <v>44</v>
      </c>
      <c r="W4" s="21" t="s">
        <v>6</v>
      </c>
      <c r="X4" s="22" t="s">
        <v>70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3" s="30" customFormat="1" ht="65.099999999999994" customHeight="1" x14ac:dyDescent="0.4">
      <c r="B5" s="28">
        <v>10</v>
      </c>
      <c r="C5" s="329"/>
      <c r="D5" s="29" t="str">
        <f>'114.10月'!B39</f>
        <v>不供餐</v>
      </c>
      <c r="E5" s="29"/>
      <c r="F5" s="1" t="s">
        <v>15</v>
      </c>
      <c r="G5" s="29"/>
      <c r="H5" s="29"/>
      <c r="I5" s="1" t="s">
        <v>15</v>
      </c>
      <c r="J5" s="29"/>
      <c r="K5" s="29"/>
      <c r="L5" s="1" t="s">
        <v>15</v>
      </c>
      <c r="M5" s="29"/>
      <c r="N5" s="29"/>
      <c r="O5" s="1" t="s">
        <v>15</v>
      </c>
      <c r="P5" s="29"/>
      <c r="Q5" s="29"/>
      <c r="R5" s="1" t="s">
        <v>15</v>
      </c>
      <c r="S5" s="29"/>
      <c r="T5" s="29"/>
      <c r="U5" s="1" t="s">
        <v>15</v>
      </c>
      <c r="V5" s="337"/>
      <c r="W5" s="96" t="s">
        <v>41</v>
      </c>
      <c r="X5" s="84" t="s">
        <v>71</v>
      </c>
      <c r="Y5" s="85">
        <v>0</v>
      </c>
      <c r="Z5" s="13"/>
      <c r="AA5" s="13"/>
      <c r="AB5" s="14"/>
      <c r="AC5" s="13" t="s">
        <v>18</v>
      </c>
      <c r="AD5" s="13" t="s">
        <v>19</v>
      </c>
      <c r="AE5" s="13" t="s">
        <v>20</v>
      </c>
      <c r="AF5" s="13" t="s">
        <v>21</v>
      </c>
      <c r="AG5" s="59"/>
    </row>
    <row r="6" spans="2:33" ht="27.9" customHeight="1" x14ac:dyDescent="0.4">
      <c r="B6" s="31" t="s">
        <v>8</v>
      </c>
      <c r="C6" s="329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54"/>
      <c r="T6" s="95"/>
      <c r="U6" s="95"/>
      <c r="V6" s="331"/>
      <c r="W6" s="100">
        <v>0</v>
      </c>
      <c r="X6" s="86" t="s">
        <v>22</v>
      </c>
      <c r="Y6" s="87">
        <v>0</v>
      </c>
      <c r="Z6" s="12"/>
      <c r="AA6" s="14" t="s">
        <v>23</v>
      </c>
      <c r="AB6" s="14">
        <v>6</v>
      </c>
      <c r="AC6" s="14">
        <f>AB6*2</f>
        <v>12</v>
      </c>
      <c r="AD6" s="14"/>
      <c r="AE6" s="14">
        <f>AB6*15</f>
        <v>90</v>
      </c>
      <c r="AF6" s="14">
        <f>AC6*4+AE6*4</f>
        <v>408</v>
      </c>
      <c r="AG6" s="100"/>
    </row>
    <row r="7" spans="2:33" ht="27.9" customHeight="1" x14ac:dyDescent="0.4">
      <c r="B7" s="31">
        <v>27</v>
      </c>
      <c r="C7" s="329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331"/>
      <c r="W7" s="97" t="s">
        <v>45</v>
      </c>
      <c r="X7" s="88" t="s">
        <v>24</v>
      </c>
      <c r="Y7" s="87">
        <v>0</v>
      </c>
      <c r="AA7" s="32" t="s">
        <v>25</v>
      </c>
      <c r="AB7" s="14">
        <v>2</v>
      </c>
      <c r="AC7" s="33">
        <f>AB7*7</f>
        <v>14</v>
      </c>
      <c r="AD7" s="14">
        <f>AB7*5</f>
        <v>10</v>
      </c>
      <c r="AE7" s="14" t="s">
        <v>26</v>
      </c>
      <c r="AF7" s="34">
        <f>AC7*4+AD7*9</f>
        <v>146</v>
      </c>
      <c r="AG7" s="59"/>
    </row>
    <row r="8" spans="2:33" ht="27.9" customHeight="1" x14ac:dyDescent="0.4">
      <c r="B8" s="31" t="s">
        <v>10</v>
      </c>
      <c r="C8" s="329"/>
      <c r="D8" s="95"/>
      <c r="E8" s="95"/>
      <c r="F8" s="95"/>
      <c r="G8" s="95"/>
      <c r="H8" s="95"/>
      <c r="I8" s="95"/>
      <c r="J8" s="95"/>
      <c r="K8" s="89"/>
      <c r="L8" s="95"/>
      <c r="M8" s="95"/>
      <c r="N8" s="95"/>
      <c r="O8" s="95"/>
      <c r="P8" s="95"/>
      <c r="Q8" s="89"/>
      <c r="R8" s="95"/>
      <c r="S8" s="95"/>
      <c r="T8" s="95"/>
      <c r="U8" s="95"/>
      <c r="V8" s="331"/>
      <c r="W8" s="98">
        <v>0</v>
      </c>
      <c r="X8" s="88" t="s">
        <v>27</v>
      </c>
      <c r="Y8" s="87">
        <v>0</v>
      </c>
      <c r="Z8" s="12"/>
      <c r="AA8" s="13" t="s">
        <v>28</v>
      </c>
      <c r="AB8" s="14">
        <v>1.5</v>
      </c>
      <c r="AC8" s="14">
        <f>AB8*1</f>
        <v>1.5</v>
      </c>
      <c r="AD8" s="14" t="s">
        <v>26</v>
      </c>
      <c r="AE8" s="14">
        <f>AB8*5</f>
        <v>7.5</v>
      </c>
      <c r="AF8" s="14">
        <f>AC8*4+AE8*4</f>
        <v>36</v>
      </c>
      <c r="AG8" s="100"/>
    </row>
    <row r="9" spans="2:33" ht="27.9" customHeight="1" x14ac:dyDescent="0.3">
      <c r="B9" s="333" t="s">
        <v>34</v>
      </c>
      <c r="C9" s="329"/>
      <c r="D9" s="95"/>
      <c r="E9" s="95"/>
      <c r="F9" s="95"/>
      <c r="G9" s="95"/>
      <c r="H9" s="95"/>
      <c r="I9" s="95"/>
      <c r="J9" s="95"/>
      <c r="K9" s="89"/>
      <c r="L9" s="95"/>
      <c r="M9" s="95"/>
      <c r="N9" s="89"/>
      <c r="O9" s="95"/>
      <c r="P9" s="95"/>
      <c r="Q9" s="89"/>
      <c r="R9" s="95"/>
      <c r="S9" s="95"/>
      <c r="T9" s="66"/>
      <c r="U9" s="95"/>
      <c r="V9" s="331"/>
      <c r="W9" s="97" t="s">
        <v>63</v>
      </c>
      <c r="X9" s="88" t="s">
        <v>30</v>
      </c>
      <c r="Y9" s="87">
        <v>0</v>
      </c>
      <c r="AA9" s="13" t="s">
        <v>31</v>
      </c>
      <c r="AB9" s="14">
        <v>2.5</v>
      </c>
      <c r="AC9" s="14"/>
      <c r="AD9" s="14">
        <f>AB9*5</f>
        <v>12.5</v>
      </c>
      <c r="AE9" s="14" t="s">
        <v>26</v>
      </c>
      <c r="AF9" s="14">
        <f>AD9*9</f>
        <v>112.5</v>
      </c>
      <c r="AG9" s="59"/>
    </row>
    <row r="10" spans="2:33" ht="27.9" customHeight="1" x14ac:dyDescent="0.4">
      <c r="B10" s="333"/>
      <c r="C10" s="329"/>
      <c r="D10" s="95"/>
      <c r="E10" s="95"/>
      <c r="F10" s="95"/>
      <c r="G10" s="95"/>
      <c r="H10" s="95"/>
      <c r="I10" s="95"/>
      <c r="J10" s="95"/>
      <c r="K10" s="89"/>
      <c r="L10" s="95"/>
      <c r="M10" s="95"/>
      <c r="N10" s="89"/>
      <c r="O10" s="95"/>
      <c r="P10" s="95"/>
      <c r="Q10" s="89"/>
      <c r="R10" s="95"/>
      <c r="S10" s="95"/>
      <c r="T10" s="66"/>
      <c r="U10" s="95"/>
      <c r="V10" s="331"/>
      <c r="W10" s="98">
        <v>0</v>
      </c>
      <c r="X10" s="94" t="s">
        <v>72</v>
      </c>
      <c r="Y10" s="90">
        <v>0</v>
      </c>
      <c r="Z10" s="12"/>
      <c r="AA10" s="13" t="s">
        <v>32</v>
      </c>
      <c r="AE10" s="13">
        <f>AB10*15</f>
        <v>0</v>
      </c>
      <c r="AG10" s="100"/>
    </row>
    <row r="11" spans="2:33" ht="27.9" customHeight="1" x14ac:dyDescent="0.3">
      <c r="B11" s="137" t="s">
        <v>33</v>
      </c>
      <c r="C11" s="138"/>
      <c r="D11" s="95"/>
      <c r="E11" s="89"/>
      <c r="F11" s="95"/>
      <c r="G11" s="95"/>
      <c r="H11" s="89"/>
      <c r="I11" s="95"/>
      <c r="J11" s="95"/>
      <c r="K11" s="89"/>
      <c r="L11" s="95"/>
      <c r="M11" s="95"/>
      <c r="N11" s="89"/>
      <c r="O11" s="95"/>
      <c r="P11" s="95"/>
      <c r="Q11" s="89"/>
      <c r="R11" s="95"/>
      <c r="S11" s="95"/>
      <c r="T11" s="89"/>
      <c r="U11" s="95"/>
      <c r="V11" s="331"/>
      <c r="W11" s="97" t="s">
        <v>12</v>
      </c>
      <c r="X11" s="91"/>
      <c r="Y11" s="87"/>
      <c r="AC11" s="13">
        <f>SUM(AC6:AC10)</f>
        <v>27.5</v>
      </c>
      <c r="AD11" s="13">
        <f>SUM(AD6:AD10)</f>
        <v>22.5</v>
      </c>
      <c r="AE11" s="13">
        <f>SUM(AE6:AE10)</f>
        <v>97.5</v>
      </c>
      <c r="AF11" s="13">
        <f>AC11*4+AD11*9+AE11*4</f>
        <v>702.5</v>
      </c>
      <c r="AG11" s="59"/>
    </row>
    <row r="12" spans="2:33" ht="27.9" customHeight="1" x14ac:dyDescent="0.4">
      <c r="B12" s="139"/>
      <c r="C12" s="140"/>
      <c r="D12" s="110"/>
      <c r="E12" s="110"/>
      <c r="F12" s="111"/>
      <c r="G12" s="111"/>
      <c r="H12" s="110"/>
      <c r="I12" s="111"/>
      <c r="J12" s="111"/>
      <c r="K12" s="110"/>
      <c r="L12" s="111"/>
      <c r="M12" s="111"/>
      <c r="N12" s="110"/>
      <c r="O12" s="111"/>
      <c r="P12" s="111"/>
      <c r="Q12" s="110"/>
      <c r="R12" s="111"/>
      <c r="S12" s="111"/>
      <c r="T12" s="110"/>
      <c r="U12" s="111"/>
      <c r="V12" s="338"/>
      <c r="W12" s="99">
        <f>W6*4+W10*4+W8*9</f>
        <v>0</v>
      </c>
      <c r="X12" s="92"/>
      <c r="Y12" s="93"/>
      <c r="Z12" s="12"/>
      <c r="AC12" s="39">
        <f>AC11*4/AF11</f>
        <v>0.15658362989323843</v>
      </c>
      <c r="AD12" s="39">
        <f>AD11*9/AF11</f>
        <v>0.28825622775800713</v>
      </c>
      <c r="AE12" s="39">
        <f>AE11*4/AF11</f>
        <v>0.55516014234875444</v>
      </c>
      <c r="AG12" s="67"/>
    </row>
    <row r="13" spans="2:33" s="30" customFormat="1" ht="27.9" customHeight="1" x14ac:dyDescent="0.4">
      <c r="B13" s="28">
        <v>10</v>
      </c>
      <c r="C13" s="349"/>
      <c r="D13" s="29" t="str">
        <f>'114.10月'!F39</f>
        <v>皮蛋粥</v>
      </c>
      <c r="E13" s="29" t="s">
        <v>16</v>
      </c>
      <c r="F13" s="29"/>
      <c r="G13" s="29" t="str">
        <f>'114.10月'!F40</f>
        <v>香滷豆腐丁</v>
      </c>
      <c r="H13" s="29" t="s">
        <v>48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37"/>
      <c r="W13" s="96" t="s">
        <v>73</v>
      </c>
      <c r="X13" s="84" t="s">
        <v>51</v>
      </c>
      <c r="Y13" s="85">
        <v>4</v>
      </c>
      <c r="Z13" s="13"/>
      <c r="AA13" s="13"/>
      <c r="AB13" s="14"/>
      <c r="AC13" s="13" t="s">
        <v>18</v>
      </c>
      <c r="AD13" s="13" t="s">
        <v>19</v>
      </c>
      <c r="AE13" s="13" t="s">
        <v>20</v>
      </c>
      <c r="AF13" s="13" t="s">
        <v>21</v>
      </c>
      <c r="AG13" s="59"/>
    </row>
    <row r="14" spans="2:33" ht="27.9" customHeight="1" x14ac:dyDescent="0.4">
      <c r="B14" s="31" t="s">
        <v>8</v>
      </c>
      <c r="C14" s="350"/>
      <c r="D14" s="95" t="s">
        <v>75</v>
      </c>
      <c r="E14" s="95"/>
      <c r="F14" s="95">
        <v>80</v>
      </c>
      <c r="G14" s="95" t="s">
        <v>203</v>
      </c>
      <c r="H14" s="95"/>
      <c r="I14" s="95">
        <v>50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331"/>
      <c r="W14" s="100">
        <f>Y13*15+Y14*0+Y15*5+Y16*0+Y17*15+Y18*12+18</f>
        <v>78</v>
      </c>
      <c r="X14" s="86" t="s">
        <v>52</v>
      </c>
      <c r="Y14" s="87">
        <v>1.6</v>
      </c>
      <c r="Z14" s="12"/>
      <c r="AA14" s="14" t="s">
        <v>23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  <c r="AG14" s="100"/>
    </row>
    <row r="15" spans="2:33" ht="27.9" customHeight="1" x14ac:dyDescent="0.4">
      <c r="B15" s="31">
        <v>28</v>
      </c>
      <c r="C15" s="350"/>
      <c r="D15" s="95" t="s">
        <v>168</v>
      </c>
      <c r="E15" s="95"/>
      <c r="F15" s="95">
        <v>10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331"/>
      <c r="W15" s="97" t="s">
        <v>74</v>
      </c>
      <c r="X15" s="88" t="s">
        <v>53</v>
      </c>
      <c r="Y15" s="87">
        <v>0</v>
      </c>
      <c r="AA15" s="32" t="s">
        <v>25</v>
      </c>
      <c r="AB15" s="14">
        <v>2</v>
      </c>
      <c r="AC15" s="33">
        <f>AB15*7</f>
        <v>14</v>
      </c>
      <c r="AD15" s="14">
        <f>AB15*5</f>
        <v>10</v>
      </c>
      <c r="AE15" s="14" t="s">
        <v>26</v>
      </c>
      <c r="AF15" s="34">
        <f>AC15*4+AD15*9</f>
        <v>146</v>
      </c>
      <c r="AG15" s="59"/>
    </row>
    <row r="16" spans="2:33" ht="27.9" customHeight="1" x14ac:dyDescent="0.4">
      <c r="B16" s="31" t="s">
        <v>10</v>
      </c>
      <c r="C16" s="350"/>
      <c r="D16" s="95" t="s">
        <v>169</v>
      </c>
      <c r="E16" s="95"/>
      <c r="F16" s="95">
        <v>10</v>
      </c>
      <c r="G16" s="95"/>
      <c r="H16" s="95"/>
      <c r="I16" s="95"/>
      <c r="J16" s="95"/>
      <c r="K16" s="89"/>
      <c r="L16" s="95"/>
      <c r="M16" s="95"/>
      <c r="N16" s="66"/>
      <c r="O16" s="95"/>
      <c r="P16" s="95"/>
      <c r="Q16" s="95"/>
      <c r="R16" s="95"/>
      <c r="S16" s="95"/>
      <c r="T16" s="95"/>
      <c r="U16" s="95"/>
      <c r="V16" s="331"/>
      <c r="W16" s="98">
        <f>Y13*0+Y14*5+Y15*0+Y16*5+Y17*0+Y18*4+2</f>
        <v>12.5</v>
      </c>
      <c r="X16" s="88" t="s">
        <v>54</v>
      </c>
      <c r="Y16" s="87">
        <v>0.5</v>
      </c>
      <c r="Z16" s="12"/>
      <c r="AA16" s="13" t="s">
        <v>28</v>
      </c>
      <c r="AB16" s="14">
        <v>1.7</v>
      </c>
      <c r="AC16" s="14">
        <f>AB16*1</f>
        <v>1.7</v>
      </c>
      <c r="AD16" s="14" t="s">
        <v>26</v>
      </c>
      <c r="AE16" s="14">
        <f>AB16*5</f>
        <v>8.5</v>
      </c>
      <c r="AF16" s="14">
        <f>AC16*4+AE16*4</f>
        <v>40.799999999999997</v>
      </c>
      <c r="AG16" s="100"/>
    </row>
    <row r="17" spans="2:33" ht="27.9" customHeight="1" x14ac:dyDescent="0.3">
      <c r="B17" s="333" t="s">
        <v>35</v>
      </c>
      <c r="C17" s="350"/>
      <c r="D17" s="95" t="s">
        <v>170</v>
      </c>
      <c r="E17" s="95"/>
      <c r="F17" s="95">
        <v>1</v>
      </c>
      <c r="G17" s="95"/>
      <c r="H17" s="95"/>
      <c r="I17" s="95"/>
      <c r="J17" s="95"/>
      <c r="K17" s="89"/>
      <c r="L17" s="95"/>
      <c r="M17" s="95"/>
      <c r="N17" s="89"/>
      <c r="O17" s="95"/>
      <c r="P17" s="95"/>
      <c r="Q17" s="95"/>
      <c r="R17" s="95"/>
      <c r="S17" s="95"/>
      <c r="T17" s="95"/>
      <c r="U17" s="95"/>
      <c r="V17" s="331"/>
      <c r="W17" s="97" t="s">
        <v>43</v>
      </c>
      <c r="X17" s="88" t="s">
        <v>55</v>
      </c>
      <c r="Y17" s="87">
        <v>0</v>
      </c>
      <c r="AA17" s="13" t="s">
        <v>31</v>
      </c>
      <c r="AB17" s="14">
        <v>2.5</v>
      </c>
      <c r="AC17" s="14"/>
      <c r="AD17" s="14">
        <f>AB17*5</f>
        <v>12.5</v>
      </c>
      <c r="AE17" s="14" t="s">
        <v>26</v>
      </c>
      <c r="AF17" s="14">
        <f>AD17*9</f>
        <v>112.5</v>
      </c>
    </row>
    <row r="18" spans="2:33" ht="27.9" customHeight="1" x14ac:dyDescent="0.4">
      <c r="B18" s="351"/>
      <c r="C18" s="341"/>
      <c r="D18" s="95"/>
      <c r="E18" s="95"/>
      <c r="F18" s="95"/>
      <c r="G18" s="95"/>
      <c r="H18" s="95"/>
      <c r="I18" s="95"/>
      <c r="J18" s="95"/>
      <c r="K18" s="89"/>
      <c r="L18" s="95"/>
      <c r="M18" s="95"/>
      <c r="N18" s="89"/>
      <c r="O18" s="95"/>
      <c r="P18" s="95"/>
      <c r="Q18" s="89"/>
      <c r="R18" s="95"/>
      <c r="S18" s="95"/>
      <c r="T18" s="89"/>
      <c r="U18" s="95"/>
      <c r="V18" s="331"/>
      <c r="W18" s="98">
        <f>Y13*2+Y14*7+Y15*1+Y16*0+Y17*0+Y18*8-2</f>
        <v>17.200000000000003</v>
      </c>
      <c r="X18" s="94" t="s">
        <v>56</v>
      </c>
      <c r="Y18" s="90">
        <v>0</v>
      </c>
      <c r="Z18" s="12"/>
      <c r="AA18" s="13" t="s">
        <v>32</v>
      </c>
      <c r="AB18" s="14">
        <v>1</v>
      </c>
      <c r="AE18" s="13">
        <f>AB18*15</f>
        <v>15</v>
      </c>
    </row>
    <row r="19" spans="2:33" ht="27.9" customHeight="1" x14ac:dyDescent="0.3">
      <c r="B19" s="35" t="s">
        <v>33</v>
      </c>
      <c r="C19" s="36"/>
      <c r="D19" s="89"/>
      <c r="E19" s="89"/>
      <c r="F19" s="95"/>
      <c r="G19" s="95"/>
      <c r="H19" s="89"/>
      <c r="I19" s="95"/>
      <c r="J19" s="95"/>
      <c r="K19" s="89"/>
      <c r="L19" s="95"/>
      <c r="M19" s="95"/>
      <c r="N19" s="89"/>
      <c r="O19" s="95"/>
      <c r="P19" s="95"/>
      <c r="Q19" s="89"/>
      <c r="R19" s="95"/>
      <c r="S19" s="95"/>
      <c r="T19" s="89"/>
      <c r="U19" s="95"/>
      <c r="V19" s="331"/>
      <c r="W19" s="97" t="s">
        <v>12</v>
      </c>
      <c r="X19" s="91"/>
      <c r="Y19" s="87"/>
      <c r="AC19" s="13">
        <f>SUM(AC14:AC18)</f>
        <v>28.099999999999998</v>
      </c>
      <c r="AD19" s="13">
        <f>SUM(AD14:AD18)</f>
        <v>22.5</v>
      </c>
      <c r="AE19" s="13">
        <f>SUM(AE14:AE18)</f>
        <v>116.5</v>
      </c>
      <c r="AF19" s="13">
        <f>AC19*4+AD19*9+AE19*4</f>
        <v>780.9</v>
      </c>
    </row>
    <row r="20" spans="2:33" ht="27.9" customHeight="1" x14ac:dyDescent="0.4">
      <c r="B20" s="122"/>
      <c r="C20" s="123"/>
      <c r="D20" s="110"/>
      <c r="E20" s="110"/>
      <c r="F20" s="111"/>
      <c r="G20" s="111"/>
      <c r="H20" s="110"/>
      <c r="I20" s="111"/>
      <c r="J20" s="111"/>
      <c r="K20" s="110"/>
      <c r="L20" s="111"/>
      <c r="M20" s="111"/>
      <c r="N20" s="110"/>
      <c r="O20" s="111"/>
      <c r="P20" s="111"/>
      <c r="Q20" s="110"/>
      <c r="R20" s="111"/>
      <c r="S20" s="111"/>
      <c r="T20" s="110"/>
      <c r="U20" s="111"/>
      <c r="V20" s="332"/>
      <c r="W20" s="99">
        <f>W14*4+W18*4+W16*9</f>
        <v>493.3</v>
      </c>
      <c r="X20" s="92"/>
      <c r="Y20" s="93"/>
      <c r="Z20" s="12"/>
      <c r="AC20" s="39">
        <f>AC19*4/AF19</f>
        <v>0.14393648354462799</v>
      </c>
      <c r="AD20" s="39">
        <f>AD19*9/AF19</f>
        <v>0.25931617364579335</v>
      </c>
      <c r="AE20" s="39">
        <f>AE19*4/AF19</f>
        <v>0.59674734280957875</v>
      </c>
    </row>
    <row r="21" spans="2:33" s="30" customFormat="1" ht="27.9" customHeight="1" x14ac:dyDescent="0.4">
      <c r="B21" s="31">
        <v>10</v>
      </c>
      <c r="C21" s="352"/>
      <c r="D21" s="77" t="str">
        <f>'114.10月'!J39</f>
        <v>大芝麻包*1</v>
      </c>
      <c r="E21" s="77" t="s">
        <v>64</v>
      </c>
      <c r="F21" s="77"/>
      <c r="G21" s="77" t="str">
        <f>'114.10月'!J40</f>
        <v>大肉包X1</v>
      </c>
      <c r="H21" s="77" t="s">
        <v>64</v>
      </c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 t="str">
        <f>'114.10月'!J44</f>
        <v>熱豆漿</v>
      </c>
      <c r="T21" s="77" t="s">
        <v>16</v>
      </c>
      <c r="U21" s="77"/>
      <c r="V21" s="330"/>
      <c r="W21" s="97" t="s">
        <v>7</v>
      </c>
      <c r="X21" s="88" t="s">
        <v>51</v>
      </c>
      <c r="Y21" s="87">
        <v>4</v>
      </c>
      <c r="Z21" s="13"/>
      <c r="AA21" s="13"/>
      <c r="AB21" s="14"/>
      <c r="AC21" s="13" t="s">
        <v>18</v>
      </c>
      <c r="AD21" s="13" t="s">
        <v>19</v>
      </c>
      <c r="AE21" s="13" t="s">
        <v>20</v>
      </c>
      <c r="AF21" s="13" t="s">
        <v>21</v>
      </c>
    </row>
    <row r="22" spans="2:33" s="42" customFormat="1" ht="27.75" customHeight="1" x14ac:dyDescent="0.55000000000000004">
      <c r="B22" s="31" t="s">
        <v>8</v>
      </c>
      <c r="C22" s="350"/>
      <c r="D22" s="95" t="s">
        <v>126</v>
      </c>
      <c r="E22" s="95"/>
      <c r="F22" s="95" t="s">
        <v>49</v>
      </c>
      <c r="G22" s="95" t="s">
        <v>207</v>
      </c>
      <c r="H22" s="95"/>
      <c r="I22" s="95" t="s">
        <v>49</v>
      </c>
      <c r="J22" s="95"/>
      <c r="K22" s="95"/>
      <c r="L22" s="95"/>
      <c r="M22" s="95"/>
      <c r="N22" s="95"/>
      <c r="O22" s="95"/>
      <c r="P22" s="70"/>
      <c r="Q22" s="95"/>
      <c r="R22" s="95"/>
      <c r="S22" s="54" t="s">
        <v>115</v>
      </c>
      <c r="T22" s="95"/>
      <c r="U22" s="95" t="s">
        <v>123</v>
      </c>
      <c r="V22" s="331"/>
      <c r="W22" s="100">
        <f>Y21*15+Y22*0+Y23*5+Y24*0+Y25*15+Y26*12+18</f>
        <v>78</v>
      </c>
      <c r="X22" s="86" t="s">
        <v>52</v>
      </c>
      <c r="Y22" s="87">
        <v>0.9</v>
      </c>
      <c r="Z22" s="40"/>
      <c r="AA22" s="41" t="s">
        <v>23</v>
      </c>
      <c r="AB22" s="41">
        <v>6.2</v>
      </c>
      <c r="AC22" s="41">
        <f>AB22*2</f>
        <v>12.4</v>
      </c>
      <c r="AD22" s="41"/>
      <c r="AE22" s="41">
        <f>AB22*15</f>
        <v>93</v>
      </c>
      <c r="AF22" s="41">
        <f>AC22*4+AE22*4</f>
        <v>421.6</v>
      </c>
    </row>
    <row r="23" spans="2:33" s="42" customFormat="1" ht="27.9" customHeight="1" x14ac:dyDescent="0.4">
      <c r="B23" s="31">
        <v>29</v>
      </c>
      <c r="C23" s="350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331"/>
      <c r="W23" s="97" t="s">
        <v>9</v>
      </c>
      <c r="X23" s="88" t="s">
        <v>53</v>
      </c>
      <c r="Y23" s="87">
        <v>0</v>
      </c>
      <c r="AA23" s="43" t="s">
        <v>25</v>
      </c>
      <c r="AB23" s="41">
        <v>2.1</v>
      </c>
      <c r="AC23" s="44">
        <f>AB23*7</f>
        <v>14.700000000000001</v>
      </c>
      <c r="AD23" s="41">
        <f>AB23*5</f>
        <v>10.5</v>
      </c>
      <c r="AE23" s="41" t="s">
        <v>26</v>
      </c>
      <c r="AF23" s="45">
        <f>AC23*4+AD23*9</f>
        <v>153.30000000000001</v>
      </c>
    </row>
    <row r="24" spans="2:33" s="42" customFormat="1" ht="27.9" customHeight="1" x14ac:dyDescent="0.55000000000000004">
      <c r="B24" s="31" t="s">
        <v>10</v>
      </c>
      <c r="C24" s="350"/>
      <c r="D24" s="95"/>
      <c r="E24" s="95"/>
      <c r="F24" s="95"/>
      <c r="G24" s="95"/>
      <c r="H24" s="83"/>
      <c r="I24" s="95"/>
      <c r="J24" s="95"/>
      <c r="K24" s="66"/>
      <c r="L24" s="95"/>
      <c r="M24" s="95"/>
      <c r="N24" s="89"/>
      <c r="O24" s="95"/>
      <c r="P24" s="95"/>
      <c r="Q24" s="89"/>
      <c r="R24" s="95"/>
      <c r="S24" s="95"/>
      <c r="T24" s="95"/>
      <c r="U24" s="95"/>
      <c r="V24" s="331"/>
      <c r="W24" s="98">
        <f>Y21*0+Y22*5+Y23*0+Y24*5+Y25*0+Y26*4+2</f>
        <v>6.5</v>
      </c>
      <c r="X24" s="88" t="s">
        <v>54</v>
      </c>
      <c r="Y24" s="87">
        <v>0</v>
      </c>
      <c r="Z24" s="40"/>
      <c r="AA24" s="46" t="s">
        <v>28</v>
      </c>
      <c r="AB24" s="41">
        <v>1.6</v>
      </c>
      <c r="AC24" s="41">
        <f>AB24*1</f>
        <v>1.6</v>
      </c>
      <c r="AD24" s="41" t="s">
        <v>26</v>
      </c>
      <c r="AE24" s="41">
        <f>AB24*5</f>
        <v>8</v>
      </c>
      <c r="AF24" s="41">
        <f>AC24*4+AE24*4</f>
        <v>38.4</v>
      </c>
    </row>
    <row r="25" spans="2:33" s="42" customFormat="1" ht="27.9" customHeight="1" x14ac:dyDescent="0.3">
      <c r="B25" s="333" t="s">
        <v>36</v>
      </c>
      <c r="C25" s="350"/>
      <c r="D25" s="83"/>
      <c r="E25" s="89"/>
      <c r="F25" s="95"/>
      <c r="G25" s="95"/>
      <c r="H25" s="89"/>
      <c r="I25" s="95"/>
      <c r="J25" s="95"/>
      <c r="K25" s="89"/>
      <c r="L25" s="95"/>
      <c r="M25" s="95"/>
      <c r="N25" s="66"/>
      <c r="O25" s="95"/>
      <c r="P25" s="95"/>
      <c r="Q25" s="89"/>
      <c r="R25" s="95"/>
      <c r="S25" s="95"/>
      <c r="T25" s="95"/>
      <c r="U25" s="95"/>
      <c r="V25" s="331"/>
      <c r="W25" s="97" t="s">
        <v>11</v>
      </c>
      <c r="X25" s="88" t="s">
        <v>55</v>
      </c>
      <c r="Y25" s="87">
        <v>0</v>
      </c>
      <c r="AA25" s="46" t="s">
        <v>31</v>
      </c>
      <c r="AB25" s="41">
        <v>2.5</v>
      </c>
      <c r="AC25" s="41"/>
      <c r="AD25" s="41">
        <f>AB25*5</f>
        <v>12.5</v>
      </c>
      <c r="AE25" s="41" t="s">
        <v>26</v>
      </c>
      <c r="AF25" s="41">
        <f>AD25*9</f>
        <v>112.5</v>
      </c>
      <c r="AG25" s="59"/>
    </row>
    <row r="26" spans="2:33" s="42" customFormat="1" ht="27.9" customHeight="1" x14ac:dyDescent="0.55000000000000004">
      <c r="B26" s="351"/>
      <c r="C26" s="341"/>
      <c r="D26" s="83"/>
      <c r="E26" s="89"/>
      <c r="F26" s="95"/>
      <c r="G26" s="95"/>
      <c r="H26" s="89"/>
      <c r="I26" s="95"/>
      <c r="J26" s="95"/>
      <c r="K26" s="89"/>
      <c r="L26" s="95"/>
      <c r="M26" s="95"/>
      <c r="N26" s="89"/>
      <c r="O26" s="95"/>
      <c r="P26" s="95"/>
      <c r="Q26" s="89"/>
      <c r="R26" s="95"/>
      <c r="S26" s="95"/>
      <c r="T26" s="89"/>
      <c r="U26" s="95"/>
      <c r="V26" s="331"/>
      <c r="W26" s="98">
        <f>Y21*2+Y22*7+Y23*1+Y24*0+Y25*0+Y26*8-2</f>
        <v>12.3</v>
      </c>
      <c r="X26" s="94" t="s">
        <v>56</v>
      </c>
      <c r="Y26" s="90">
        <v>0</v>
      </c>
      <c r="Z26" s="40"/>
      <c r="AA26" s="46" t="s">
        <v>32</v>
      </c>
      <c r="AB26" s="41"/>
      <c r="AC26" s="46"/>
      <c r="AD26" s="46"/>
      <c r="AE26" s="46">
        <f>AB26*15</f>
        <v>0</v>
      </c>
      <c r="AF26" s="46"/>
      <c r="AG26" s="100"/>
    </row>
    <row r="27" spans="2:33" s="42" customFormat="1" ht="27.9" customHeight="1" x14ac:dyDescent="0.3">
      <c r="B27" s="48" t="s">
        <v>33</v>
      </c>
      <c r="C27" s="49"/>
      <c r="D27" s="83"/>
      <c r="E27" s="89"/>
      <c r="F27" s="95"/>
      <c r="G27" s="95"/>
      <c r="H27" s="89"/>
      <c r="I27" s="95"/>
      <c r="J27" s="95"/>
      <c r="K27" s="89"/>
      <c r="L27" s="95"/>
      <c r="M27" s="95"/>
      <c r="N27" s="89"/>
      <c r="O27" s="95"/>
      <c r="P27" s="95"/>
      <c r="Q27" s="89"/>
      <c r="R27" s="95"/>
      <c r="S27" s="95"/>
      <c r="T27" s="66"/>
      <c r="U27" s="95"/>
      <c r="V27" s="331"/>
      <c r="W27" s="97" t="s">
        <v>12</v>
      </c>
      <c r="X27" s="91"/>
      <c r="Y27" s="87"/>
      <c r="AA27" s="46"/>
      <c r="AB27" s="41"/>
      <c r="AC27" s="46">
        <f>SUM(AC22:AC26)</f>
        <v>28.700000000000003</v>
      </c>
      <c r="AD27" s="46">
        <f>SUM(AD22:AD26)</f>
        <v>23</v>
      </c>
      <c r="AE27" s="46">
        <f>SUM(AE22:AE26)</f>
        <v>101</v>
      </c>
      <c r="AF27" s="46">
        <f>AC27*4+AD27*9+AE27*4</f>
        <v>725.8</v>
      </c>
      <c r="AG27" s="59"/>
    </row>
    <row r="28" spans="2:33" s="42" customFormat="1" ht="27.9" customHeight="1" thickBot="1" x14ac:dyDescent="0.6">
      <c r="B28" s="50"/>
      <c r="C28" s="51"/>
      <c r="D28" s="83"/>
      <c r="E28" s="89"/>
      <c r="F28" s="95"/>
      <c r="G28" s="95"/>
      <c r="H28" s="89"/>
      <c r="I28" s="95"/>
      <c r="J28" s="95"/>
      <c r="K28" s="89"/>
      <c r="L28" s="95"/>
      <c r="M28" s="95"/>
      <c r="N28" s="89"/>
      <c r="O28" s="95"/>
      <c r="P28" s="95"/>
      <c r="Q28" s="89"/>
      <c r="R28" s="95"/>
      <c r="S28" s="95"/>
      <c r="T28" s="89"/>
      <c r="U28" s="95"/>
      <c r="V28" s="338"/>
      <c r="W28" s="99">
        <f>W22*4+W26*4+W24*9</f>
        <v>419.7</v>
      </c>
      <c r="X28" s="92"/>
      <c r="Y28" s="93"/>
      <c r="Z28" s="40"/>
      <c r="AB28" s="52"/>
      <c r="AC28" s="53">
        <f>AC27*4/AF27</f>
        <v>0.15817029484706532</v>
      </c>
      <c r="AD28" s="53">
        <f>AD27*9/AF27</f>
        <v>0.28520253513364563</v>
      </c>
      <c r="AE28" s="53">
        <f>AE27*4/AF27</f>
        <v>0.55662717001928907</v>
      </c>
      <c r="AG28" s="67"/>
    </row>
    <row r="29" spans="2:33" s="30" customFormat="1" ht="27.9" customHeight="1" x14ac:dyDescent="0.4">
      <c r="B29" s="28">
        <v>10</v>
      </c>
      <c r="C29" s="354"/>
      <c r="D29" s="29" t="str">
        <f>'114.10月'!N39</f>
        <v>蒸餃X10</v>
      </c>
      <c r="E29" s="29" t="s">
        <v>64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 t="str">
        <f>'114.10月'!N44</f>
        <v>冬瓜茶</v>
      </c>
      <c r="T29" s="29" t="s">
        <v>16</v>
      </c>
      <c r="U29" s="29"/>
      <c r="V29" s="337"/>
      <c r="W29" s="96" t="s">
        <v>41</v>
      </c>
      <c r="X29" s="84" t="s">
        <v>51</v>
      </c>
      <c r="Y29" s="85">
        <v>5</v>
      </c>
      <c r="Z29" s="13"/>
      <c r="AA29" s="13"/>
      <c r="AB29" s="14"/>
      <c r="AC29" s="13" t="s">
        <v>18</v>
      </c>
      <c r="AD29" s="13" t="s">
        <v>19</v>
      </c>
      <c r="AE29" s="13" t="s">
        <v>20</v>
      </c>
      <c r="AF29" s="13" t="s">
        <v>21</v>
      </c>
      <c r="AG29" s="59"/>
    </row>
    <row r="30" spans="2:33" ht="27.9" customHeight="1" x14ac:dyDescent="0.4">
      <c r="B30" s="31" t="s">
        <v>8</v>
      </c>
      <c r="C30" s="350"/>
      <c r="D30" s="95" t="s">
        <v>109</v>
      </c>
      <c r="E30" s="95"/>
      <c r="F30" s="95" t="s">
        <v>217</v>
      </c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54" t="s">
        <v>91</v>
      </c>
      <c r="T30" s="95"/>
      <c r="U30" s="95">
        <v>15</v>
      </c>
      <c r="V30" s="331"/>
      <c r="W30" s="100">
        <f>Y29*15+Y30*0+Y31*5+Y32*0+Y33*15+Y34*12+18</f>
        <v>93</v>
      </c>
      <c r="X30" s="86" t="s">
        <v>52</v>
      </c>
      <c r="Y30" s="87">
        <v>0</v>
      </c>
      <c r="Z30" s="12"/>
      <c r="AA30" s="14" t="s">
        <v>23</v>
      </c>
      <c r="AB30" s="14">
        <v>6</v>
      </c>
      <c r="AC30" s="14">
        <f>AB30*2</f>
        <v>12</v>
      </c>
      <c r="AD30" s="14"/>
      <c r="AE30" s="14">
        <f>AB30*15</f>
        <v>90</v>
      </c>
      <c r="AF30" s="14">
        <f>AC30*4+AE30*4</f>
        <v>408</v>
      </c>
      <c r="AG30" s="100"/>
    </row>
    <row r="31" spans="2:33" ht="27.9" customHeight="1" x14ac:dyDescent="0.4">
      <c r="B31" s="31">
        <v>30</v>
      </c>
      <c r="C31" s="350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331"/>
      <c r="W31" s="97" t="s">
        <v>45</v>
      </c>
      <c r="X31" s="88" t="s">
        <v>53</v>
      </c>
      <c r="Y31" s="87">
        <v>0</v>
      </c>
      <c r="AA31" s="32" t="s">
        <v>25</v>
      </c>
      <c r="AB31" s="14">
        <v>2</v>
      </c>
      <c r="AC31" s="33">
        <f>AB31*7</f>
        <v>14</v>
      </c>
      <c r="AD31" s="14">
        <f>AB31*5</f>
        <v>10</v>
      </c>
      <c r="AE31" s="14" t="s">
        <v>26</v>
      </c>
      <c r="AF31" s="34">
        <f>AC31*4+AD31*9</f>
        <v>146</v>
      </c>
      <c r="AG31" s="59"/>
    </row>
    <row r="32" spans="2:33" ht="27.9" customHeight="1" x14ac:dyDescent="0.4">
      <c r="B32" s="31" t="s">
        <v>10</v>
      </c>
      <c r="C32" s="350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331"/>
      <c r="W32" s="98">
        <f>Y29*0+Y30*5+Y31*0+Y32*5+Y33*0+Y34*4+2</f>
        <v>2</v>
      </c>
      <c r="X32" s="88" t="s">
        <v>54</v>
      </c>
      <c r="Y32" s="87">
        <v>0</v>
      </c>
      <c r="Z32" s="12"/>
      <c r="AA32" s="13" t="s">
        <v>28</v>
      </c>
      <c r="AB32" s="14">
        <v>1.8</v>
      </c>
      <c r="AC32" s="14">
        <f>AB32*1</f>
        <v>1.8</v>
      </c>
      <c r="AD32" s="14" t="s">
        <v>26</v>
      </c>
      <c r="AE32" s="14">
        <f>AB32*5</f>
        <v>9</v>
      </c>
      <c r="AF32" s="14">
        <f>AC32*4+AE32*4</f>
        <v>43.2</v>
      </c>
      <c r="AG32" s="100"/>
    </row>
    <row r="33" spans="2:33" ht="27.9" customHeight="1" x14ac:dyDescent="0.3">
      <c r="B33" s="333" t="s">
        <v>37</v>
      </c>
      <c r="C33" s="350"/>
      <c r="D33" s="95"/>
      <c r="E33" s="95"/>
      <c r="F33" s="95"/>
      <c r="G33" s="95"/>
      <c r="H33" s="95"/>
      <c r="I33" s="95"/>
      <c r="J33" s="95"/>
      <c r="K33" s="89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331"/>
      <c r="W33" s="97" t="s">
        <v>43</v>
      </c>
      <c r="X33" s="88" t="s">
        <v>55</v>
      </c>
      <c r="Y33" s="87">
        <v>0</v>
      </c>
      <c r="AA33" s="13" t="s">
        <v>31</v>
      </c>
      <c r="AB33" s="14">
        <v>2.5</v>
      </c>
      <c r="AC33" s="14"/>
      <c r="AD33" s="14">
        <f>AB33*5</f>
        <v>12.5</v>
      </c>
      <c r="AE33" s="14" t="s">
        <v>26</v>
      </c>
      <c r="AF33" s="14">
        <f>AD33*9</f>
        <v>112.5</v>
      </c>
      <c r="AG33" s="59"/>
    </row>
    <row r="34" spans="2:33" ht="27.9" customHeight="1" x14ac:dyDescent="0.4">
      <c r="B34" s="351"/>
      <c r="C34" s="341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89"/>
      <c r="O34" s="95"/>
      <c r="P34" s="95"/>
      <c r="Q34" s="89"/>
      <c r="R34" s="95"/>
      <c r="S34" s="95"/>
      <c r="T34" s="89"/>
      <c r="U34" s="95"/>
      <c r="V34" s="331"/>
      <c r="W34" s="98">
        <f>Y29*2+Y30*7+Y31*1+Y32*0+Y33*0+Y34*8-2</f>
        <v>8</v>
      </c>
      <c r="X34" s="94" t="s">
        <v>56</v>
      </c>
      <c r="Y34" s="90">
        <v>0</v>
      </c>
      <c r="Z34" s="12"/>
      <c r="AA34" s="13" t="s">
        <v>32</v>
      </c>
      <c r="AB34" s="14">
        <v>1</v>
      </c>
      <c r="AE34" s="13">
        <f>AB34*15</f>
        <v>15</v>
      </c>
      <c r="AG34" s="100"/>
    </row>
    <row r="35" spans="2:33" ht="27.9" customHeight="1" x14ac:dyDescent="0.3">
      <c r="B35" s="48" t="s">
        <v>33</v>
      </c>
      <c r="C35" s="36"/>
      <c r="D35" s="89"/>
      <c r="E35" s="89"/>
      <c r="F35" s="95"/>
      <c r="G35" s="95"/>
      <c r="H35" s="89"/>
      <c r="I35" s="95"/>
      <c r="J35" s="95"/>
      <c r="K35" s="89"/>
      <c r="L35" s="95"/>
      <c r="M35" s="95"/>
      <c r="N35" s="89"/>
      <c r="O35" s="95"/>
      <c r="P35" s="95"/>
      <c r="Q35" s="89"/>
      <c r="R35" s="95"/>
      <c r="S35" s="109"/>
      <c r="T35" s="89"/>
      <c r="U35" s="95"/>
      <c r="V35" s="331"/>
      <c r="W35" s="97" t="s">
        <v>12</v>
      </c>
      <c r="X35" s="91"/>
      <c r="Y35" s="87"/>
      <c r="AC35" s="13">
        <f>SUM(AC30:AC34)</f>
        <v>27.8</v>
      </c>
      <c r="AD35" s="13">
        <f>SUM(AD30:AD34)</f>
        <v>22.5</v>
      </c>
      <c r="AE35" s="13">
        <f>SUM(AE30:AE34)</f>
        <v>114</v>
      </c>
      <c r="AF35" s="13">
        <f>AC35*4+AD35*9+AE35*4</f>
        <v>769.7</v>
      </c>
      <c r="AG35" s="59"/>
    </row>
    <row r="36" spans="2:33" ht="27.9" customHeight="1" x14ac:dyDescent="0.4">
      <c r="B36" s="50"/>
      <c r="C36" s="38"/>
      <c r="D36" s="110"/>
      <c r="E36" s="110"/>
      <c r="F36" s="111"/>
      <c r="G36" s="111"/>
      <c r="H36" s="110"/>
      <c r="I36" s="111"/>
      <c r="J36" s="111"/>
      <c r="K36" s="110"/>
      <c r="L36" s="111"/>
      <c r="M36" s="111"/>
      <c r="N36" s="110"/>
      <c r="O36" s="111"/>
      <c r="P36" s="111"/>
      <c r="Q36" s="110"/>
      <c r="R36" s="111"/>
      <c r="S36" s="111"/>
      <c r="T36" s="110"/>
      <c r="U36" s="111"/>
      <c r="V36" s="338"/>
      <c r="W36" s="99">
        <f>W30*4+W34*4+W32*9</f>
        <v>422</v>
      </c>
      <c r="X36" s="92"/>
      <c r="Y36" s="93"/>
      <c r="Z36" s="12"/>
      <c r="AC36" s="39">
        <f>AC35*4/AF35</f>
        <v>0.14447187215798363</v>
      </c>
      <c r="AD36" s="39">
        <f>AD35*9/AF35</f>
        <v>0.26308951539560865</v>
      </c>
      <c r="AE36" s="39">
        <f>AE35*4/AF35</f>
        <v>0.59243861244640761</v>
      </c>
      <c r="AG36" s="67"/>
    </row>
    <row r="37" spans="2:33" s="30" customFormat="1" ht="27.9" customHeight="1" x14ac:dyDescent="0.4">
      <c r="B37" s="28">
        <v>10</v>
      </c>
      <c r="C37" s="349"/>
      <c r="D37" s="77" t="str">
        <f>'114.10月'!R39</f>
        <v>香蒜厚片吐司X1</v>
      </c>
      <c r="E37" s="77" t="s">
        <v>48</v>
      </c>
      <c r="F37" s="77"/>
      <c r="G37" s="77" t="str">
        <f>'114.10月'!R40</f>
        <v>紅豆包子小X1</v>
      </c>
      <c r="H37" s="77" t="s">
        <v>64</v>
      </c>
      <c r="I37" s="77"/>
      <c r="J37" s="77" t="str">
        <f>'114.10月'!R41</f>
        <v>帶殼水煮蛋X1</v>
      </c>
      <c r="K37" s="77" t="s">
        <v>64</v>
      </c>
      <c r="L37" s="77"/>
      <c r="M37" s="77"/>
      <c r="N37" s="77"/>
      <c r="O37" s="77"/>
      <c r="P37" s="77"/>
      <c r="Q37" s="77"/>
      <c r="R37" s="77"/>
      <c r="S37" s="77" t="str">
        <f>'114.10月'!R44</f>
        <v>麥茶</v>
      </c>
      <c r="T37" s="77" t="s">
        <v>16</v>
      </c>
      <c r="U37" s="77"/>
      <c r="V37" s="337"/>
      <c r="W37" s="96" t="s">
        <v>41</v>
      </c>
      <c r="X37" s="84" t="s">
        <v>51</v>
      </c>
      <c r="Y37" s="85">
        <v>3</v>
      </c>
      <c r="Z37" s="13"/>
      <c r="AA37" s="13"/>
      <c r="AB37" s="14"/>
      <c r="AC37" s="13" t="s">
        <v>18</v>
      </c>
      <c r="AD37" s="13" t="s">
        <v>19</v>
      </c>
      <c r="AE37" s="13" t="s">
        <v>20</v>
      </c>
      <c r="AF37" s="13" t="s">
        <v>21</v>
      </c>
      <c r="AG37" s="59"/>
    </row>
    <row r="38" spans="2:33" ht="27.9" customHeight="1" x14ac:dyDescent="0.4">
      <c r="B38" s="31" t="s">
        <v>8</v>
      </c>
      <c r="C38" s="350"/>
      <c r="D38" s="95" t="s">
        <v>171</v>
      </c>
      <c r="E38" s="95"/>
      <c r="F38" s="95" t="s">
        <v>110</v>
      </c>
      <c r="G38" s="95" t="s">
        <v>172</v>
      </c>
      <c r="H38" s="95"/>
      <c r="I38" s="95" t="s">
        <v>49</v>
      </c>
      <c r="J38" s="95" t="s">
        <v>122</v>
      </c>
      <c r="K38" s="95"/>
      <c r="L38" s="95" t="s">
        <v>49</v>
      </c>
      <c r="M38" s="95"/>
      <c r="N38" s="95"/>
      <c r="O38" s="95"/>
      <c r="P38" s="70"/>
      <c r="Q38" s="95"/>
      <c r="R38" s="95"/>
      <c r="S38" s="54" t="s">
        <v>128</v>
      </c>
      <c r="T38" s="95"/>
      <c r="U38" s="95">
        <v>15</v>
      </c>
      <c r="V38" s="331"/>
      <c r="W38" s="98">
        <f>Y37*15+Y38*0+Y39*5+Y40*0+Y41*15+Y42*12+18</f>
        <v>63</v>
      </c>
      <c r="X38" s="86" t="s">
        <v>52</v>
      </c>
      <c r="Y38" s="87">
        <v>1</v>
      </c>
      <c r="Z38" s="12"/>
      <c r="AA38" s="14" t="s">
        <v>23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  <c r="AG38" s="100"/>
    </row>
    <row r="39" spans="2:33" ht="27.9" customHeight="1" x14ac:dyDescent="0.4">
      <c r="B39" s="31">
        <v>31</v>
      </c>
      <c r="C39" s="350"/>
      <c r="D39" s="95"/>
      <c r="E39" s="95"/>
      <c r="F39" s="95"/>
      <c r="G39" s="95"/>
      <c r="H39" s="89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331"/>
      <c r="W39" s="97" t="s">
        <v>45</v>
      </c>
      <c r="X39" s="88" t="s">
        <v>53</v>
      </c>
      <c r="Y39" s="87">
        <v>0</v>
      </c>
      <c r="AA39" s="32" t="s">
        <v>25</v>
      </c>
      <c r="AB39" s="14">
        <v>2.2999999999999998</v>
      </c>
      <c r="AC39" s="33">
        <f>AB39*7</f>
        <v>16.099999999999998</v>
      </c>
      <c r="AD39" s="14">
        <f>AB39*5</f>
        <v>11.5</v>
      </c>
      <c r="AE39" s="14" t="s">
        <v>26</v>
      </c>
      <c r="AF39" s="34">
        <f>AC39*4+AD39*9</f>
        <v>167.89999999999998</v>
      </c>
      <c r="AG39" s="59"/>
    </row>
    <row r="40" spans="2:33" ht="27.9" customHeight="1" x14ac:dyDescent="0.4">
      <c r="B40" s="31" t="s">
        <v>10</v>
      </c>
      <c r="C40" s="350"/>
      <c r="D40" s="95"/>
      <c r="E40" s="95"/>
      <c r="F40" s="95"/>
      <c r="G40" s="95"/>
      <c r="H40" s="95"/>
      <c r="I40" s="95"/>
      <c r="J40" s="95"/>
      <c r="K40" s="66"/>
      <c r="L40" s="95"/>
      <c r="M40" s="95"/>
      <c r="N40" s="89"/>
      <c r="O40" s="95"/>
      <c r="P40" s="95"/>
      <c r="Q40" s="89"/>
      <c r="R40" s="95"/>
      <c r="S40" s="95"/>
      <c r="T40" s="95"/>
      <c r="U40" s="95"/>
      <c r="V40" s="331"/>
      <c r="W40" s="98">
        <f>Y37*0+Y38*5+Y39*0+Y40*5+Y41*0+Y42*4+2</f>
        <v>7</v>
      </c>
      <c r="X40" s="88" t="s">
        <v>54</v>
      </c>
      <c r="Y40" s="87">
        <v>0</v>
      </c>
      <c r="Z40" s="12"/>
      <c r="AA40" s="13" t="s">
        <v>28</v>
      </c>
      <c r="AB40" s="14">
        <v>1.6</v>
      </c>
      <c r="AC40" s="14">
        <f>AB40*1</f>
        <v>1.6</v>
      </c>
      <c r="AD40" s="14" t="s">
        <v>26</v>
      </c>
      <c r="AE40" s="14">
        <f>AB40*5</f>
        <v>8</v>
      </c>
      <c r="AF40" s="14">
        <f>AC40*4+AE40*4</f>
        <v>38.4</v>
      </c>
      <c r="AG40" s="100"/>
    </row>
    <row r="41" spans="2:33" ht="27.9" customHeight="1" x14ac:dyDescent="0.3">
      <c r="B41" s="333" t="s">
        <v>29</v>
      </c>
      <c r="C41" s="350"/>
      <c r="D41" s="95"/>
      <c r="E41" s="95"/>
      <c r="F41" s="95"/>
      <c r="G41" s="95"/>
      <c r="H41" s="89"/>
      <c r="I41" s="95"/>
      <c r="J41" s="95"/>
      <c r="K41" s="89"/>
      <c r="L41" s="95"/>
      <c r="M41" s="95"/>
      <c r="N41" s="66"/>
      <c r="O41" s="95"/>
      <c r="P41" s="95"/>
      <c r="Q41" s="89"/>
      <c r="R41" s="95"/>
      <c r="S41" s="95"/>
      <c r="T41" s="95"/>
      <c r="U41" s="95"/>
      <c r="V41" s="331"/>
      <c r="W41" s="97" t="s">
        <v>43</v>
      </c>
      <c r="X41" s="88" t="s">
        <v>55</v>
      </c>
      <c r="Y41" s="87">
        <v>0</v>
      </c>
      <c r="AA41" s="13" t="s">
        <v>31</v>
      </c>
      <c r="AB41" s="14">
        <v>2.5</v>
      </c>
      <c r="AC41" s="14"/>
      <c r="AD41" s="14">
        <f>AB41*5</f>
        <v>12.5</v>
      </c>
      <c r="AE41" s="14" t="s">
        <v>26</v>
      </c>
      <c r="AF41" s="14">
        <f>AD41*9</f>
        <v>112.5</v>
      </c>
      <c r="AG41" s="59"/>
    </row>
    <row r="42" spans="2:33" ht="27.9" customHeight="1" x14ac:dyDescent="0.4">
      <c r="B42" s="351"/>
      <c r="C42" s="341"/>
      <c r="D42" s="83"/>
      <c r="E42" s="89"/>
      <c r="F42" s="95"/>
      <c r="G42" s="95"/>
      <c r="H42" s="89"/>
      <c r="I42" s="95"/>
      <c r="J42" s="95"/>
      <c r="K42" s="89"/>
      <c r="L42" s="95"/>
      <c r="M42" s="95"/>
      <c r="N42" s="89"/>
      <c r="O42" s="95"/>
      <c r="P42" s="95"/>
      <c r="Q42" s="89"/>
      <c r="R42" s="95"/>
      <c r="S42" s="95"/>
      <c r="T42" s="89"/>
      <c r="U42" s="95"/>
      <c r="V42" s="331"/>
      <c r="W42" s="98">
        <f>Y37*2+Y38*7+Y39*1+Y40*0+Y41*0+Y42*8-2</f>
        <v>11</v>
      </c>
      <c r="X42" s="94" t="s">
        <v>56</v>
      </c>
      <c r="Y42" s="90">
        <v>0</v>
      </c>
      <c r="Z42" s="12"/>
      <c r="AA42" s="13" t="s">
        <v>32</v>
      </c>
      <c r="AE42" s="13">
        <f>AB42*15</f>
        <v>0</v>
      </c>
      <c r="AG42" s="100"/>
    </row>
    <row r="43" spans="2:33" ht="27.9" customHeight="1" x14ac:dyDescent="0.3">
      <c r="B43" s="48" t="s">
        <v>33</v>
      </c>
      <c r="C43" s="36"/>
      <c r="D43" s="83"/>
      <c r="E43" s="89"/>
      <c r="F43" s="95"/>
      <c r="G43" s="95"/>
      <c r="H43" s="89"/>
      <c r="I43" s="95"/>
      <c r="J43" s="95"/>
      <c r="K43" s="89"/>
      <c r="L43" s="95"/>
      <c r="M43" s="95"/>
      <c r="N43" s="89"/>
      <c r="O43" s="95"/>
      <c r="P43" s="95"/>
      <c r="Q43" s="89"/>
      <c r="R43" s="95"/>
      <c r="S43" s="95"/>
      <c r="T43" s="66"/>
      <c r="U43" s="95"/>
      <c r="V43" s="331"/>
      <c r="W43" s="97" t="s">
        <v>12</v>
      </c>
      <c r="X43" s="91"/>
      <c r="Y43" s="87"/>
      <c r="AC43" s="13">
        <f>SUM(AC38:AC42)</f>
        <v>29.7</v>
      </c>
      <c r="AD43" s="13">
        <f>SUM(AD38:AD42)</f>
        <v>24</v>
      </c>
      <c r="AE43" s="13">
        <f>SUM(AE38:AE42)</f>
        <v>98</v>
      </c>
      <c r="AF43" s="13">
        <f>AC43*4+AD43*9+AE43*4</f>
        <v>726.8</v>
      </c>
      <c r="AG43" s="59"/>
    </row>
    <row r="44" spans="2:33" ht="27.9" customHeight="1" thickBot="1" x14ac:dyDescent="0.45">
      <c r="B44" s="102"/>
      <c r="C44" s="103"/>
      <c r="D44" s="121"/>
      <c r="E44" s="104"/>
      <c r="F44" s="105"/>
      <c r="G44" s="105"/>
      <c r="H44" s="104"/>
      <c r="I44" s="105"/>
      <c r="J44" s="105"/>
      <c r="K44" s="104"/>
      <c r="L44" s="105"/>
      <c r="M44" s="105"/>
      <c r="N44" s="104"/>
      <c r="O44" s="105"/>
      <c r="P44" s="105"/>
      <c r="Q44" s="104"/>
      <c r="R44" s="105"/>
      <c r="S44" s="105"/>
      <c r="T44" s="104"/>
      <c r="U44" s="105"/>
      <c r="V44" s="340"/>
      <c r="W44" s="117">
        <f>W38*4+W42*4+W40*9</f>
        <v>359</v>
      </c>
      <c r="X44" s="106"/>
      <c r="Y44" s="107"/>
      <c r="Z44" s="12"/>
      <c r="AC44" s="39">
        <f>AC43*4/AF43</f>
        <v>0.16345624656026417</v>
      </c>
      <c r="AD44" s="39">
        <f>AD43*9/AF43</f>
        <v>0.29719317556411667</v>
      </c>
      <c r="AE44" s="39">
        <f>AE43*4/AF43</f>
        <v>0.53935057787561924</v>
      </c>
      <c r="AG44" s="67"/>
    </row>
    <row r="45" spans="2:33" s="46" customFormat="1" ht="21.75" customHeight="1" x14ac:dyDescent="0.3">
      <c r="B45" s="14"/>
      <c r="C45" s="13"/>
      <c r="D45" s="13"/>
      <c r="E45" s="56"/>
      <c r="F45" s="13"/>
      <c r="G45" s="13"/>
      <c r="H45" s="56"/>
      <c r="I45" s="1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  <c r="X45" s="353"/>
      <c r="Y45" s="353"/>
      <c r="Z45" s="57"/>
      <c r="AB45" s="41"/>
    </row>
    <row r="46" spans="2:33" x14ac:dyDescent="0.3">
      <c r="B46" s="41"/>
      <c r="C46" s="46"/>
      <c r="D46" s="343"/>
      <c r="E46" s="343"/>
      <c r="F46" s="343"/>
      <c r="G46" s="343"/>
      <c r="H46" s="58"/>
      <c r="K46" s="58"/>
      <c r="N46" s="58"/>
      <c r="Q46" s="58"/>
      <c r="T46" s="58"/>
    </row>
  </sheetData>
  <mergeCells count="20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C21:C26"/>
    <mergeCell ref="V21:V28"/>
    <mergeCell ref="B25:B26"/>
    <mergeCell ref="B1:Y1"/>
    <mergeCell ref="B2:G2"/>
    <mergeCell ref="C5:C10"/>
    <mergeCell ref="V5:V12"/>
    <mergeCell ref="B9:B10"/>
    <mergeCell ref="F3:L3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114.10月</vt:lpstr>
      <vt:lpstr>第一週明細</vt:lpstr>
      <vt:lpstr>第二週明細</vt:lpstr>
      <vt:lpstr>第三週明細</vt:lpstr>
      <vt:lpstr>第四週明細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2025-09-20T08:01:46Z</cp:lastPrinted>
  <dcterms:created xsi:type="dcterms:W3CDTF">2013-10-17T10:44:48Z</dcterms:created>
  <dcterms:modified xsi:type="dcterms:W3CDTF">2025-09-22T07:35:09Z</dcterms:modified>
</cp:coreProperties>
</file>